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1.1.1.1\2_grozijumi_2021\MK\"/>
    </mc:Choice>
  </mc:AlternateContent>
  <bookViews>
    <workbookView xWindow="0" yWindow="0" windowWidth="20490" windowHeight="7155" firstSheet="1" activeTab="1"/>
  </bookViews>
  <sheets>
    <sheet name="AtskaiteParskatsParProjektiem" sheetId="1" state="hidden" r:id="rId1"/>
    <sheet name="Kopsavilkums" sheetId="6" r:id="rId2"/>
    <sheet name="NVI_PIVOT" sheetId="11" r:id="rId3"/>
    <sheet name="NVI_kopā" sheetId="5" r:id="rId4"/>
    <sheet name="PF_kārtas_PIVOT" sheetId="12" r:id="rId5"/>
    <sheet name="KPVIS_dati_070121" sheetId="2" r:id="rId6"/>
    <sheet name="Pārdales_3.kārta" sheetId="7" state="hidden" r:id="rId7"/>
  </sheets>
  <externalReferences>
    <externalReference r:id="rId8"/>
  </externalReferences>
  <definedNames>
    <definedName name="_xlnm._FilterDatabase" localSheetId="5" hidden="1">KPVIS_dati_070121!$A$1:$Z$835</definedName>
    <definedName name="_xlnm._FilterDatabase" localSheetId="3" hidden="1">NVI_kopā!$A$6:$I$164</definedName>
    <definedName name="_xlnm.Print_Area" localSheetId="1">Kopsavilkums!$A$1:$U$68</definedName>
  </definedNames>
  <calcPr calcId="152511"/>
  <pivotCaches>
    <pivotCache cacheId="0" r:id="rId9"/>
    <pivotCache cacheId="1" r:id="rId10"/>
    <pivotCache cacheId="2" r:id="rId11"/>
  </pivotCaches>
</workbook>
</file>

<file path=xl/calcChain.xml><?xml version="1.0" encoding="utf-8"?>
<calcChain xmlns="http://schemas.openxmlformats.org/spreadsheetml/2006/main">
  <c r="C15" i="6" l="1"/>
  <c r="A15" i="6"/>
  <c r="A14" i="6"/>
  <c r="A13" i="6"/>
  <c r="J14" i="12" l="1"/>
  <c r="E22" i="6"/>
  <c r="F46" i="6"/>
  <c r="D22" i="6"/>
  <c r="J43" i="6"/>
  <c r="K43" i="6"/>
  <c r="J46" i="6"/>
  <c r="G43" i="6"/>
  <c r="G44" i="6" l="1"/>
  <c r="F22" i="11"/>
  <c r="E22" i="11"/>
  <c r="F43" i="6"/>
  <c r="D43" i="6"/>
  <c r="D46" i="6"/>
  <c r="E43" i="6" l="1"/>
  <c r="D24" i="7"/>
  <c r="C22" i="6" l="1"/>
  <c r="D7" i="6"/>
  <c r="I7" i="6"/>
  <c r="C7" i="6" s="1"/>
  <c r="I43" i="6" l="1"/>
  <c r="J44" i="6"/>
  <c r="J49" i="6"/>
  <c r="J50" i="6" s="1"/>
  <c r="K44" i="6"/>
  <c r="K50" i="6" s="1"/>
  <c r="K49" i="6"/>
  <c r="G50" i="6"/>
  <c r="N50" i="6"/>
  <c r="I44" i="6" l="1"/>
  <c r="E30" i="6"/>
  <c r="E8" i="6" s="1"/>
  <c r="D30" i="6"/>
  <c r="A25" i="6"/>
  <c r="S50" i="6"/>
  <c r="T42" i="6" s="1"/>
  <c r="C30" i="6" l="1"/>
  <c r="C28" i="6" s="1"/>
  <c r="T45" i="6"/>
  <c r="D8" i="6"/>
  <c r="C58" i="6"/>
  <c r="A11" i="7"/>
  <c r="C11" i="7"/>
  <c r="D11" i="7"/>
  <c r="D16" i="7" s="1"/>
  <c r="A12" i="7"/>
  <c r="C12" i="7"/>
  <c r="D12" i="7"/>
  <c r="A13" i="7"/>
  <c r="C13" i="7"/>
  <c r="D13" i="7"/>
  <c r="A14" i="7"/>
  <c r="C14" i="7"/>
  <c r="D14" i="7"/>
  <c r="A15" i="7"/>
  <c r="C15" i="7"/>
  <c r="D15" i="7"/>
  <c r="C8" i="6" l="1"/>
  <c r="C17" i="7"/>
  <c r="B11" i="7"/>
  <c r="B13" i="7"/>
  <c r="B14" i="7"/>
  <c r="B15" i="7"/>
  <c r="D17" i="7"/>
  <c r="B17" i="7" s="1"/>
  <c r="B12" i="7"/>
  <c r="C16" i="7"/>
  <c r="B16" i="7" s="1"/>
  <c r="F47" i="6"/>
  <c r="O6" i="6" s="1"/>
  <c r="J47" i="6" l="1"/>
  <c r="C59" i="6"/>
  <c r="C60" i="6"/>
  <c r="H60" i="6" s="1"/>
  <c r="A26" i="6" l="1"/>
  <c r="D11" i="6"/>
  <c r="D20" i="6" s="1"/>
  <c r="E11" i="6"/>
  <c r="E20" i="6" s="1"/>
  <c r="C20" i="6" l="1"/>
  <c r="L9" i="6"/>
  <c r="L11" i="6"/>
  <c r="Q3" i="6" l="1"/>
  <c r="R3" i="6"/>
  <c r="O10" i="6" s="1"/>
  <c r="M10" i="6" l="1"/>
  <c r="L10" i="6" s="1"/>
  <c r="I9" i="6" l="1"/>
  <c r="C9" i="6" s="1"/>
  <c r="D9" i="6"/>
  <c r="D25" i="6" s="1"/>
  <c r="D10" i="6"/>
  <c r="K19" i="7"/>
  <c r="K20" i="7" s="1"/>
  <c r="D10" i="7"/>
  <c r="I10" i="7"/>
  <c r="D6" i="7"/>
  <c r="F6" i="7" s="1"/>
  <c r="C6" i="7"/>
  <c r="F5" i="7"/>
  <c r="E5" i="7"/>
  <c r="B5" i="7"/>
  <c r="N48" i="6"/>
  <c r="M48" i="6"/>
  <c r="K48" i="6"/>
  <c r="J48" i="6"/>
  <c r="G48" i="6"/>
  <c r="F48" i="6"/>
  <c r="D48" i="6"/>
  <c r="K47" i="6"/>
  <c r="G47" i="6"/>
  <c r="L45" i="6"/>
  <c r="I45" i="6"/>
  <c r="E45" i="6"/>
  <c r="L42" i="6"/>
  <c r="I42" i="6"/>
  <c r="D19" i="6" s="1"/>
  <c r="D21" i="6" s="1"/>
  <c r="D13" i="6" s="1"/>
  <c r="E42" i="6"/>
  <c r="E26" i="6"/>
  <c r="E9" i="6"/>
  <c r="J6" i="6"/>
  <c r="I6" i="6" s="1"/>
  <c r="F23" i="7"/>
  <c r="H23" i="7"/>
  <c r="C4" i="7"/>
  <c r="I23" i="7"/>
  <c r="D4" i="7"/>
  <c r="E23" i="7"/>
  <c r="D26" i="6" l="1"/>
  <c r="C26" i="6" s="1"/>
  <c r="C10" i="6"/>
  <c r="B6" i="7"/>
  <c r="E25" i="6"/>
  <c r="C25" i="6" s="1"/>
  <c r="I47" i="6"/>
  <c r="D5" i="6"/>
  <c r="D49" i="6"/>
  <c r="E5" i="6"/>
  <c r="D6" i="6"/>
  <c r="F49" i="6"/>
  <c r="G49" i="6"/>
  <c r="E48" i="6"/>
  <c r="I48" i="6"/>
  <c r="I46" i="6"/>
  <c r="C11" i="6"/>
  <c r="C50" i="6" s="1"/>
  <c r="L48" i="6"/>
  <c r="G23" i="7"/>
  <c r="F4" i="7"/>
  <c r="F7" i="7" s="1"/>
  <c r="D7" i="7"/>
  <c r="D23" i="7"/>
  <c r="J23" i="7"/>
  <c r="K23" i="7"/>
  <c r="B4" i="7"/>
  <c r="E4" i="7"/>
  <c r="C7" i="7"/>
  <c r="C10" i="7"/>
  <c r="B10" i="7" s="1"/>
  <c r="E6" i="7"/>
  <c r="D47" i="6"/>
  <c r="E33" i="6" s="1"/>
  <c r="D44" i="6"/>
  <c r="E19" i="6" l="1"/>
  <c r="E21" i="6" s="1"/>
  <c r="E13" i="6" s="1"/>
  <c r="D33" i="6"/>
  <c r="J58" i="6"/>
  <c r="K58" i="6" s="1"/>
  <c r="C17" i="6"/>
  <c r="C49" i="6" s="1"/>
  <c r="O5" i="6"/>
  <c r="J60" i="6"/>
  <c r="K60" i="6" s="1"/>
  <c r="L60" i="6" s="1"/>
  <c r="I49" i="6"/>
  <c r="I50" i="6"/>
  <c r="C19" i="6" s="1"/>
  <c r="E7" i="7"/>
  <c r="M5" i="6"/>
  <c r="D50" i="6"/>
  <c r="C5" i="6"/>
  <c r="D9" i="7"/>
  <c r="B7" i="7"/>
  <c r="F50" i="6"/>
  <c r="F44" i="6"/>
  <c r="N6" i="6"/>
  <c r="E47" i="6"/>
  <c r="E34" i="6" s="1"/>
  <c r="E46" i="6"/>
  <c r="C21" i="6" l="1"/>
  <c r="C13" i="6" s="1"/>
  <c r="C33" i="6"/>
  <c r="M6" i="6"/>
  <c r="L6" i="6" s="1"/>
  <c r="C6" i="6" s="1"/>
  <c r="E44" i="6"/>
  <c r="E32" i="6"/>
  <c r="E24" i="6" s="1"/>
  <c r="E6" i="6"/>
  <c r="K64" i="6"/>
  <c r="C9" i="7"/>
  <c r="F8" i="7"/>
  <c r="F9" i="7" s="1"/>
  <c r="E8" i="7"/>
  <c r="E9" i="7" s="1"/>
  <c r="E49" i="6"/>
  <c r="E50" i="6" l="1"/>
  <c r="D34" i="6"/>
  <c r="D32" i="6" s="1"/>
  <c r="D24" i="6" s="1"/>
  <c r="C27" i="6"/>
  <c r="C14" i="6" s="1"/>
  <c r="J59" i="6"/>
  <c r="J62" i="6" s="1"/>
  <c r="G8" i="7"/>
  <c r="B9" i="7"/>
  <c r="L58" i="6"/>
  <c r="C34" i="6" l="1"/>
  <c r="C32" i="6" s="1"/>
  <c r="K59" i="6"/>
  <c r="K62" i="6" s="1"/>
  <c r="H61" i="6" s="1"/>
  <c r="L59" i="6" l="1"/>
  <c r="L62" i="6" s="1"/>
  <c r="R51" i="6" l="1"/>
  <c r="V64" i="6" l="1"/>
  <c r="W64" i="6" l="1"/>
  <c r="C66" i="6"/>
  <c r="C61" i="6" l="1"/>
  <c r="C65" i="6"/>
  <c r="Q47" i="6" l="1"/>
  <c r="P50" i="6"/>
  <c r="Q44" i="6"/>
  <c r="P44" i="6" s="1"/>
  <c r="C68" i="6" s="1"/>
  <c r="L50" i="6" l="1"/>
  <c r="P53" i="6"/>
  <c r="C53" i="6"/>
  <c r="C23" i="6"/>
  <c r="L54" i="6"/>
  <c r="M50" i="6"/>
  <c r="M47" i="6" s="1"/>
  <c r="R42" i="6"/>
  <c r="D29" i="6"/>
  <c r="D15" i="6" s="1"/>
  <c r="R45" i="6"/>
  <c r="E29" i="6"/>
  <c r="C67" i="6"/>
  <c r="J68" i="6"/>
  <c r="K68" i="6" s="1"/>
  <c r="P47" i="6"/>
  <c r="W51" i="6"/>
  <c r="E28" i="6" l="1"/>
  <c r="E15" i="6"/>
  <c r="C24" i="6"/>
  <c r="C18" i="6"/>
  <c r="M44" i="6"/>
  <c r="L44" i="6" s="1"/>
  <c r="D28" i="6"/>
  <c r="C51" i="6"/>
  <c r="D51" i="6"/>
  <c r="Q51" i="6"/>
  <c r="L68" i="6"/>
  <c r="D23" i="6" l="1"/>
  <c r="N51" i="6"/>
  <c r="L47" i="6"/>
  <c r="E23" i="6" s="1"/>
  <c r="E18" i="6" s="1"/>
  <c r="D27" i="6" l="1"/>
  <c r="D14" i="6" s="1"/>
  <c r="D18" i="6"/>
  <c r="M51" i="6"/>
  <c r="J61" i="6"/>
  <c r="D12" i="6" l="1"/>
  <c r="D17" i="6" s="1"/>
  <c r="C43" i="6" s="1"/>
  <c r="C44" i="6" s="1"/>
  <c r="E27" i="6"/>
  <c r="K61" i="6"/>
  <c r="L61" i="6" s="1"/>
  <c r="E12" i="6" l="1"/>
  <c r="E17" i="6" s="1"/>
  <c r="C46" i="6" s="1"/>
  <c r="C47" i="6" s="1"/>
  <c r="C52" i="6" s="1"/>
  <c r="E14" i="6"/>
</calcChain>
</file>

<file path=xl/comments1.xml><?xml version="1.0" encoding="utf-8"?>
<comments xmlns="http://schemas.openxmlformats.org/spreadsheetml/2006/main">
  <authors>
    <author>Inta Švirksta</author>
  </authors>
  <commentList>
    <comment ref="L2" authorId="0" shapeId="0">
      <text>
        <r>
          <rPr>
            <b/>
            <sz val="9"/>
            <color indexed="81"/>
            <rFont val="Tahoma"/>
            <family val="2"/>
          </rPr>
          <t>Neatbilstības NVI atskaitītas no līguma attiecināmo izmaksu summas</t>
        </r>
        <r>
          <rPr>
            <sz val="9"/>
            <color indexed="81"/>
            <rFont val="Tahoma"/>
            <family val="2"/>
          </rPr>
          <t xml:space="preserve">
</t>
        </r>
      </text>
    </comment>
    <comment ref="B7" authorId="0" shapeId="0">
      <text>
        <r>
          <rPr>
            <b/>
            <sz val="9"/>
            <color indexed="81"/>
            <rFont val="Tahoma"/>
            <family val="2"/>
            <charset val="186"/>
          </rPr>
          <t>Inta Švirksta:</t>
        </r>
        <r>
          <rPr>
            <sz val="9"/>
            <color indexed="81"/>
            <rFont val="Tahoma"/>
            <family val="2"/>
            <charset val="186"/>
          </rPr>
          <t xml:space="preserve">
pārtraukts līgums 1.1.1.1/19/A/057</t>
        </r>
      </text>
    </comment>
    <comment ref="I9" authorId="0" shapeId="0">
      <text>
        <r>
          <rPr>
            <sz val="9"/>
            <color indexed="81"/>
            <rFont val="Tahoma"/>
            <family val="2"/>
            <charset val="186"/>
          </rPr>
          <t xml:space="preserve">līgums Nr. 1.1.1.3/18/A/003
</t>
        </r>
      </text>
    </comment>
  </commentList>
</comments>
</file>

<file path=xl/sharedStrings.xml><?xml version="1.0" encoding="utf-8"?>
<sst xmlns="http://schemas.openxmlformats.org/spreadsheetml/2006/main" count="25900" uniqueCount="2446">
  <si>
    <t>Statuss</t>
  </si>
  <si>
    <t/>
  </si>
  <si>
    <t>Pārskats par 2014.-2020. gada plānošanas perioda projektiem</t>
  </si>
  <si>
    <t>Specifiskā atbalsta mērķa (pasākuma)</t>
  </si>
  <si>
    <t>Projekta statuss</t>
  </si>
  <si>
    <t>Projekta iesniedzējs</t>
  </si>
  <si>
    <t>Summas sadalījums pa finansējuma avotiem, EUR</t>
  </si>
  <si>
    <t>Nr.p.k.</t>
  </si>
  <si>
    <t>Numurs</t>
  </si>
  <si>
    <t>Nosaukums</t>
  </si>
  <si>
    <t>Projekta nr.</t>
  </si>
  <si>
    <t>Projekta nosaukums</t>
  </si>
  <si>
    <t>Datums</t>
  </si>
  <si>
    <t>Reģ.nr.</t>
  </si>
  <si>
    <t>Iesaistītie partneri, Nosaukums, Reģ.nr.</t>
  </si>
  <si>
    <t>Īstenošanas vietu skaits</t>
  </si>
  <si>
    <t>Īstenošanas laiks mēnešos</t>
  </si>
  <si>
    <t>Kopējā summa, EUR</t>
  </si>
  <si>
    <t>Attiecināmo izdevumu summa, EUR</t>
  </si>
  <si>
    <t>ERAF</t>
  </si>
  <si>
    <t>KF</t>
  </si>
  <si>
    <t>ESF</t>
  </si>
  <si>
    <t>JNI</t>
  </si>
  <si>
    <t>Valsts budžeta finansējums</t>
  </si>
  <si>
    <t>Valsts budžeta dotācijas pašvaldībām</t>
  </si>
  <si>
    <t>Pašvaldības finansējums</t>
  </si>
  <si>
    <t>Publiskās attiecināmās izmaksas</t>
  </si>
  <si>
    <t>Cits publiskais finansējums</t>
  </si>
  <si>
    <t>Privātās attiecināmās izmaksas</t>
  </si>
  <si>
    <t>Publiskās neattiecināmās izmaksas</t>
  </si>
  <si>
    <t>Privātās neattiecināmās izmaksas</t>
  </si>
  <si>
    <t>1.1.1.1</t>
  </si>
  <si>
    <t>Praktiskas ievirzes pētījumi</t>
  </si>
  <si>
    <t>1.1.1.1/16/A/001</t>
  </si>
  <si>
    <t>Uz metāla oksīdu nanostruktūrām bāzētas analītiskas molekulārās identifikācijas ierīces izveide biomolekulu noteikšanai</t>
  </si>
  <si>
    <t>Pabeigts</t>
  </si>
  <si>
    <t>DAUGAVPILS UNIVERSITĀTE</t>
  </si>
  <si>
    <t>90000065985</t>
  </si>
  <si>
    <t>1.1.1.1/16/A/002</t>
  </si>
  <si>
    <t>Kardioloģijas preparātu tehnoloģiju izstrāde</t>
  </si>
  <si>
    <t>Noraidīts</t>
  </si>
  <si>
    <t>Akciju sabiedrība "GRINDEKS"</t>
  </si>
  <si>
    <t>40003034935</t>
  </si>
  <si>
    <t>1.1.1.1/16/A/003</t>
  </si>
  <si>
    <t>Onkoloģijas preparātu tehnoloģiju izstrāde</t>
  </si>
  <si>
    <t>1.1.1.1/16/A/004</t>
  </si>
  <si>
    <t>Biomasas kombinēto degšanas procesu pētījumi un elektrodinamiskā vadība ekoloģiski tīrai un efektīvai enerģijas ražošanai</t>
  </si>
  <si>
    <t>LATVIJAS UNIVERSITĀTE</t>
  </si>
  <si>
    <t>90000076669</t>
  </si>
  <si>
    <t>Latvijas Universitātes Matemātikas un informātikas institūts,90002111761</t>
  </si>
  <si>
    <t>1.1.1.1/16/A/005</t>
  </si>
  <si>
    <t>Elektriskā dzirksts erozija verdošā slānī magnētisko nanodaļiņu sintēzei</t>
  </si>
  <si>
    <t>1.1.1.1/16/A/006</t>
  </si>
  <si>
    <t xml:space="preserve">Viedās pilsētsaimniecības sistēmu un pakalpojumu platformas (VPSPP) izveide </t>
  </si>
  <si>
    <t>RĪGAS TEHNISKĀ UNIVERSITĀTE</t>
  </si>
  <si>
    <t>90000068977</t>
  </si>
  <si>
    <t>SIA MAZZY,40103491923</t>
  </si>
  <si>
    <t>1.1.1.1/16/A/007</t>
  </si>
  <si>
    <t>Jauna koncepcija ilgtspējīgas, zema energopatēriņa ēku būvniecībai</t>
  </si>
  <si>
    <t>Sabiedrība ar ierobežotu atbildību "WARM HOUSE",40003857899</t>
  </si>
  <si>
    <t>1.1.1.1/16/A/008</t>
  </si>
  <si>
    <t>Daudzfunkcionāla testera izstrāde cieto šūnaino plastmasu materiālu un konstrukciju kvalitātes nesagraujošai testēšanai</t>
  </si>
  <si>
    <t>1.1.1.1/16/A/009</t>
  </si>
  <si>
    <t>Lielas jaudas pastāvīgo magnētu sūkņu izpēte šķidra metāla dzesēšanas sistēmām</t>
  </si>
  <si>
    <t>1.1.1.1/16/A/010</t>
  </si>
  <si>
    <t>Inovatīvas levoglikozenona ieguves tehnoloģijas no lignocelulozes izstrāde</t>
  </si>
  <si>
    <t>Atvasināta publiska persona "Latvijas Valsts koksnes ķīmijas institūts"</t>
  </si>
  <si>
    <t>90002128378</t>
  </si>
  <si>
    <t>1.1.1.1/16/A/011</t>
  </si>
  <si>
    <t>“Smart city”: inovatīvu viedo ierīču pārvaldības un atvērto datu izplatīšanas platformas prototipa izstrāde</t>
  </si>
  <si>
    <t>WeAreDots, SIA</t>
  </si>
  <si>
    <t>40103853272</t>
  </si>
  <si>
    <t>Sabiedrība ar ierobežotu atbildību "PROGRAMMATŪRAS TESTĒŠANAS LABORATORIJA",41203041638
Valsts zinātniskais institūts - atvasināta publiska persona "Elektronikas un datorzinātņu institūts",90002135242</t>
  </si>
  <si>
    <t>1.1.1.1/16/A/013</t>
  </si>
  <si>
    <t>Hibrīdās enerģijas ieguves sistēmas</t>
  </si>
  <si>
    <t>1.1.1.1/16/A/014</t>
  </si>
  <si>
    <t>Iekštelpu gaisa attīrīšanas biofiltra iekārtas izstrādāšana ēku energoefektivitātes dilemmas risināšanai (BIACRED)</t>
  </si>
  <si>
    <t>1.1.1.1/16/A/015</t>
  </si>
  <si>
    <t>Individuālajā siltumapgādē integrēta miglas aparāta sistēma (IFUS)</t>
  </si>
  <si>
    <t>1.1.1.1/16/A/016</t>
  </si>
  <si>
    <t>Ar proteasomām saistīto multiplās sklerozes ģenētisko, epiģenētisko un klīnisko marķieru noteikšana</t>
  </si>
  <si>
    <t>1.1.1.1/16/A/017</t>
  </si>
  <si>
    <t>Latvijas tradicionālo bioproduktu ražošanas potenciāls un bioekonomikas zināšanu pārneses iespējas Zemgales reģionā.</t>
  </si>
  <si>
    <t>LATVIJAS LAUKSAIMNIECĪBAS UNIVERSITĀTE</t>
  </si>
  <si>
    <t>90000041898</t>
  </si>
  <si>
    <t>1.1.1.1/16/A/018</t>
  </si>
  <si>
    <t>Jauni sēra dioksīda pielietojumi organiskajā sintēzē</t>
  </si>
  <si>
    <t>1.1.1.1/16/A/019</t>
  </si>
  <si>
    <t>Viedas, resursu taupošas koksnes, kompozītstruktūras saturošas,  ilgtspējīgas un drošas daudzstāvu ēkas</t>
  </si>
  <si>
    <t>1.1.1.1/16/A/020</t>
  </si>
  <si>
    <t>Nanolīmenī modificētu tekstiliju virsmu pārklājumu sintēze un enerģētiski neatkarīgas mērīšanas sistēmas integrācija  viedapģērbā ar medicīnisko novērojumu funkcijām</t>
  </si>
  <si>
    <t>1.1.1.1/16/A/021</t>
  </si>
  <si>
    <t>Inovatīvu gāzes sensoru izstrāde un aprobēšana mobilās platformās gaisa kvalitātes uzraudzībai pilsētvidē</t>
  </si>
  <si>
    <t>1.1.1.1/16/A/022</t>
  </si>
  <si>
    <t>Bioenerģijas atkritumu atgūšana bioproduktu ražošanai</t>
  </si>
  <si>
    <t>1.1.1.1/16/A/023</t>
  </si>
  <si>
    <t>Inovatīvi risinājumi mājokļu modernizācijai</t>
  </si>
  <si>
    <t>1.1.1.1/16/A/024</t>
  </si>
  <si>
    <t>Jaunas paaudzes elektropiedziņas risinājuma izstrāde un testēšana</t>
  </si>
  <si>
    <t>Akciju sabiedrība "RĪGAS ELEKTROMAŠĪNBŪVES RŪPNĪCA"</t>
  </si>
  <si>
    <t>40003042006</t>
  </si>
  <si>
    <t>RĪGAS TEHNISKĀ UNIVERSITĀTE,90000068977</t>
  </si>
  <si>
    <t>1.1.1.1/16/A/025</t>
  </si>
  <si>
    <t>Govju ģenētisko resursu saglabāšana Latvijā pielietojot embriju transferenci un ar to saistītās biotehnoloģijas.</t>
  </si>
  <si>
    <t>Līgums</t>
  </si>
  <si>
    <t>1.1.1.1/16/A/026</t>
  </si>
  <si>
    <t>Viedie nodilumizturīgie nanopārklājumi un materiāli lielgabarīta detaļām un inovatīva tehnoloģija to uznešanai</t>
  </si>
  <si>
    <t>Akciju sabiedrība "SIDRABE",40003075473</t>
  </si>
  <si>
    <t>1.1.1.1/16/A/027</t>
  </si>
  <si>
    <t>Multiplanāra optiskā elementa rūpnieciskais pētījums</t>
  </si>
  <si>
    <t>SIA "EUROLCDS"</t>
  </si>
  <si>
    <t>41203040030</t>
  </si>
  <si>
    <t>Akciju sabiedrība "HansaMatrix",40003454390
"HansaMatrix Innovation SIA",40103814400</t>
  </si>
  <si>
    <t>1.1.1.1/16/A/028</t>
  </si>
  <si>
    <t>Energo efektīvu bistabilu viedo logu rūpnieciskais pētījums</t>
  </si>
  <si>
    <t>"HansaMatrix Innovation SIA",40103814400</t>
  </si>
  <si>
    <t>1.1.1.1/16/A/029</t>
  </si>
  <si>
    <t>Viedās vēja ģeneratoru gultņu ilgtspējas izpētes tehnoloģijas izstrāde</t>
  </si>
  <si>
    <t>1.1.1.1/16/A/030</t>
  </si>
  <si>
    <t>Ūdenstilpju ģeotelpisko datu vizualizācijas un modelēšanas inovatīvas tehnoloģijas izstrāde</t>
  </si>
  <si>
    <t>1.1.1.1/16/A/031</t>
  </si>
  <si>
    <t>Ar nano/mikro celulozi pildīti poliuretāna/poliizociānurāta siltumizolācijas materiāli</t>
  </si>
  <si>
    <t>1.1.1.1/16/A/032</t>
  </si>
  <si>
    <t>Dreifa modelēšanas izpēte meklēšanai, glabāšanai un jūras piesārņojuma kontrolei</t>
  </si>
  <si>
    <t>1.1.1.1/16/A/033</t>
  </si>
  <si>
    <t>Lauksaimniecības radīto SEG emisiju samazināšana caur inovatīviem risinājumiem lauksaimniecības dzīvnieku barošanas praksē</t>
  </si>
  <si>
    <t>1.1.1.1/16/A/034</t>
  </si>
  <si>
    <t>Vieglo izotopu metožu attīstīšana mūsdienu un pagātnē lietoto pārtikas produktu izcelsmes izpētei</t>
  </si>
  <si>
    <t>1.1.1.1/16/A/035</t>
  </si>
  <si>
    <t>Viedo fāzmaiņas materiālu adaptācija latentā siltuma uzkrāšanai un atdošanai optimāla iekštelpu mikroklimata nodrošināšanai</t>
  </si>
  <si>
    <t>Valsts zinātniskais institūts - atvasināta publiska persona  "Fizikālās enerģētikas institūts"</t>
  </si>
  <si>
    <t>90002128912</t>
  </si>
  <si>
    <t>RĪGAS TEHNISKĀ UNIVERSITĀTE,90000068977
LATVIJAS LAUKSAIMNIECĪBAS UNIVERSITĀTE,90000041898</t>
  </si>
  <si>
    <t>1.1.1.1/16/A/036</t>
  </si>
  <si>
    <t>Defektu radītie efekti oksīdu materiālos pretestību pārslēdzošo atmiņu pielietojumiem</t>
  </si>
  <si>
    <t>Latvijas Universitātes Cietvielu fizikas institūts</t>
  </si>
  <si>
    <t>90002124925</t>
  </si>
  <si>
    <t>1.1.1.1/16/A/037</t>
  </si>
  <si>
    <t>Virtuālās un papildinātās realitātes risinājumi pārmediju stāstniecībā, izmantojot vēstures notikumu interpretācijas (V-ARTs)</t>
  </si>
  <si>
    <t>VIDZEMES AUGSTSKOLA</t>
  </si>
  <si>
    <t>90001342592</t>
  </si>
  <si>
    <t>1.1.1.1/16/A/038</t>
  </si>
  <si>
    <t>Daudzfāzu vides dinamikas un tās komponenšu mijiedarbības elektromagnētiskajā laukā fundamentālo aspektu izpēte</t>
  </si>
  <si>
    <t>1.1.1.1/16/A/039</t>
  </si>
  <si>
    <t>Vieds stiegrots epoksīdsveķu kompozītmateriāls ar paaugstinātu noturību pret plaisāšanu</t>
  </si>
  <si>
    <t>1.1.1.1/16/A/040</t>
  </si>
  <si>
    <t>STIPRINOT ZINĀŠANU SABIEDRĪBU:starpdisciplināras pieejas sabiedrības iesaistei digitālā kultūras mantojuma radīšanā</t>
  </si>
  <si>
    <t>Latvijas Universitātes Literatūras, folkloras un mākslas institūts Latvijas Universitātes aģentūra</t>
  </si>
  <si>
    <t>90002118399</t>
  </si>
  <si>
    <t>1.1.1.1/16/A/041</t>
  </si>
  <si>
    <t>Zemes dzīļu noderīgo īpašību izpēte, izmantojot adaptīvus matemātiskās modelēšanas rīkus</t>
  </si>
  <si>
    <t>1.1.1.1/16/A/042</t>
  </si>
  <si>
    <t>Bērza mizas pārstrāde ekoloģiskos šķiedru bio-kompozītos un produktos ar augstu pievienoto vērtību</t>
  </si>
  <si>
    <t>1.1.1.1/16/A/043</t>
  </si>
  <si>
    <t>Magnētisku nanodaļiņu mijiedarbības un to pielietojumi biomedicīnā un biotehnoloģijās</t>
  </si>
  <si>
    <t>1.1.1.1/16/A/044</t>
  </si>
  <si>
    <t>Babezioze Latvijā: epidemioloģiskie un diagnostiskie pētījumi riska novērtēšanai</t>
  </si>
  <si>
    <t>Atvasināta publiska persona "Latvijas Biomedicīnas pētījumu un studiju centrs"</t>
  </si>
  <si>
    <t>90002120158</t>
  </si>
  <si>
    <t>1.1.1.1/16/A/045</t>
  </si>
  <si>
    <t>Enerģijas pārveidošanas un uzkrāšanas viedas sistēmas tehnoloģiju izstrāde efektīvai atjaunojamās enerģijas izmantošanai</t>
  </si>
  <si>
    <t>1.1.1.1/16/A/046</t>
  </si>
  <si>
    <t>Oriģinālu organisko materiālu iespēju demonstrēšana fotonisko ierīču prototipos</t>
  </si>
  <si>
    <t>1.1.1.1/16/A/047</t>
  </si>
  <si>
    <t>Vaccinium ģints ogu pārstrāde: “zaļās” tehnoloģijas un inovatīvi, farmakoloģiski raksturoti produkti biofarmācijai</t>
  </si>
  <si>
    <t>Sabiedrība ar ierobežotu atbildību "Silv EXPO",40103291194</t>
  </si>
  <si>
    <t>1.1.1.1/16/A/048</t>
  </si>
  <si>
    <t>Neklasificēto ēku gandrīz nulles enerģijas ēku risinājumi</t>
  </si>
  <si>
    <t>1.1.1.1/16/A/049</t>
  </si>
  <si>
    <t>Efektīvas tehnoloģijas lignocelulozi saturošas biomasas pārstrādei biodegvielā</t>
  </si>
  <si>
    <t>1.1.1.1/16/A/050</t>
  </si>
  <si>
    <t>Mainīga rakstura degvielas gazifikācijas procesa izstrāde cieto atkritumu pārstrādei</t>
  </si>
  <si>
    <t>1.1.1.1/16/A/051</t>
  </si>
  <si>
    <t xml:space="preserve">Bakteriālo eksopolisaharīdu izmantošana inovatīvu kompozītmateriālu ieguvei implantoloģijas un reģeneratīvās medicīnas vajadzībām 
</t>
  </si>
  <si>
    <t>RĪGAS STRADIŅA UNIVERSITĀTE,90000013771</t>
  </si>
  <si>
    <t>1.1.1.1/16/A/052</t>
  </si>
  <si>
    <t>Kat - abstraktas aprēķinu programmēšanas valodas izveide</t>
  </si>
  <si>
    <t>Sabiedrība ar ierobežotu atbildību "Logics Research Centre",40103512178
Raivis Latvens,23028210109</t>
  </si>
  <si>
    <t>1.1.1.1/16/A/053</t>
  </si>
  <si>
    <t>Asinīs cirkulējošās vēža ekstracelulārās vezikulas kā biopsijas materiāls slimības gaitas monitorēšanai un recidīva riska prognozēšanai krūts vēža pacientēm</t>
  </si>
  <si>
    <t>LATVIJAS UNIVERSITĀTE,90000076669</t>
  </si>
  <si>
    <t>1.1.1.1/16/A/054</t>
  </si>
  <si>
    <t>Gripas vīrusa hemaglutinīna stalka peptīda diagnostiskais un imunoprotektīvais potenciāls: jaunu vakcīnu prototipu izstrāde</t>
  </si>
  <si>
    <t>1.1.1.1/16/A/055</t>
  </si>
  <si>
    <t>Orfāno ar G-proteīnu saistīto receptoru, peptīdu dabas ligandu skrīnēšanas sistēmas izstrāde</t>
  </si>
  <si>
    <t>1.1.1.1/16/A/056</t>
  </si>
  <si>
    <t>Modernizētas biotehnoloģijas platformas izstrādāšana uz alfavīrusu ekspresijas sistēmas bāzes</t>
  </si>
  <si>
    <t>Atvasināta publiska persona "Latvijas Valsts koksnes ķīmijas institūts",90002128378</t>
  </si>
  <si>
    <t>1.1.1.1/16/A/057</t>
  </si>
  <si>
    <t>Toll-like receptoru agonisti melanomas rezistences pārvarēšanai: jaunas kombinētās terapijas izveide</t>
  </si>
  <si>
    <t>Sabiedrība ar ierobežotu atbildību "LARIFĀNS",40003365497</t>
  </si>
  <si>
    <t>1.1.1.1/16/A/058</t>
  </si>
  <si>
    <t>Nieres šūnu karcinomas imunofenotips un tā nozīme slimības gaitas prognozēšanā</t>
  </si>
  <si>
    <t>1.1.1.1/16/A/059</t>
  </si>
  <si>
    <t>Bakteriālās celulozes kompozītmateriālu izmantošana reģeneratīvajā medicīnā un jaunu brūču apstrādes materiālu izstrādei</t>
  </si>
  <si>
    <t>1.1.1.1/16/A/060</t>
  </si>
  <si>
    <t>Zemei tuvo kosmisko objektu optisko novērojumu stacija</t>
  </si>
  <si>
    <t>1.1.1.1/16/A/061</t>
  </si>
  <si>
    <t>Modelī balstīta ierobežotas risinājumu telpas skenēšana Escherichia coli metaboliskajā inženierijā</t>
  </si>
  <si>
    <t>1.1.1.1/16/A/062</t>
  </si>
  <si>
    <t>Mobila energoefektīva kukaiņu apkarošanas sistēma precīzai bioloģiskajai lauksaimniecībai</t>
  </si>
  <si>
    <t>1.1.1.1/16/A/063</t>
  </si>
  <si>
    <t>Mācību analītikas ietvars IKT speciālistu kompetenču atbilstības nodrošināšanai darba tirgus prasībām</t>
  </si>
  <si>
    <t>Sabiedrība ar ierobežotu atbildību "BALTIJAS DATORU AKADĒMIJA",50003138501</t>
  </si>
  <si>
    <t>1.1.1.1/16/A/064</t>
  </si>
  <si>
    <t>Multifunkcionāls augsnes ielabotājs-substrāts bioekonomikai, zemes resursu izmantošanas un lauksaimniecības produkcijas kvalitātes veicināšanai</t>
  </si>
  <si>
    <t>Atvasināta publiska persona "Agroresursu un ekonomikas institūts",90002137506</t>
  </si>
  <si>
    <t>1.1.1.1/16/A/065</t>
  </si>
  <si>
    <t>Optiska neinvazīva hibrīdmetode agrīnai sepses diagnostikai un terapijas vadībai</t>
  </si>
  <si>
    <t>1.1.1.1/16/A/066</t>
  </si>
  <si>
    <t>Molekulāro marķieru identificēšana hipofīzes adenomu veidošanās, attīstības gaitas un terapijas efektivitātes prognozēšanai</t>
  </si>
  <si>
    <t>1.1.1.1/16/A/067</t>
  </si>
  <si>
    <t>Augsti inovatīva nanopārklājuma izstrāde uz pašsavācošo nanoklasteru bāzes dzinēju mehānisko komponenšu berzes mazināšanai</t>
  </si>
  <si>
    <t>SIA "Schaeffler Baltic"</t>
  </si>
  <si>
    <t>40103288480</t>
  </si>
  <si>
    <t>1.1.1.1/16/A/068</t>
  </si>
  <si>
    <t>Inovatīva tehnoloģija sāpju kvantitatīvam novērtējumam</t>
  </si>
  <si>
    <t>1.1.1.1/16/A/069</t>
  </si>
  <si>
    <t>Modelēšanas sistēmas izstrāde ilgtspējīgai ūdens apsaimniekošanas un lauksaimnieciskās darbības aktivitāšu harmonizēšanai</t>
  </si>
  <si>
    <t>1.1.1.1/16/A/070</t>
  </si>
  <si>
    <t>Multimediālu datu apstrādes tehnoloģijas izstrāde ziņu veidošanas automatizācijas atbalstam</t>
  </si>
  <si>
    <t>Sabiedrība ar ierobežotu atbildību "LETA"</t>
  </si>
  <si>
    <t>40003229349</t>
  </si>
  <si>
    <t>1.1.1.1/16/A/071</t>
  </si>
  <si>
    <t>Perspektīvi risinājumi inovatīvu polimēru kompozītmateriālu izstrādē 3D printēšanai</t>
  </si>
  <si>
    <t>1.1.1.1/16/A/072</t>
  </si>
  <si>
    <t>Pasīvi šķiedru optiskie sensori energoefektīvai transporta infrastruktūras tehniskā stāvokļa uzraudzībai</t>
  </si>
  <si>
    <t>Sabiedrība ar ierobežotu atbildību "AFFOC SOLUTIONS",53603045601</t>
  </si>
  <si>
    <t>1.1.1.1/16/A/073</t>
  </si>
  <si>
    <t>Augstas efektivitātes erozijizturīgie multifunkcionālie pārklājumi gaisa kuģu kompozīta konstrukcijām  (PEROMACS)</t>
  </si>
  <si>
    <t>1.1.1.1/16/A/074</t>
  </si>
  <si>
    <t>Vieda vide zināšanu darbinieku  sadarbībai.</t>
  </si>
  <si>
    <t>1.1.1.1/16/A/075</t>
  </si>
  <si>
    <t>Uz heterogēnu sociotehnisku sistēmu imitācijas modelēšanas koncepciju balstīts vīrieša veselības atvieglotas diagnostikas un agrīnas brīdināšanas demonstrators (He-Man)</t>
  </si>
  <si>
    <t>1.1.1.1/16/A/076</t>
  </si>
  <si>
    <t>Ar vienvirziena orientācijas oglekļa šķiedru polimēra kompozītiem pastiprināto dzelzsbetona siju lieces nestspējas un drošības uzlabojums</t>
  </si>
  <si>
    <t>1.1.1.1/16/A/077</t>
  </si>
  <si>
    <t>Minerāli un sintētiski nanopulveri porainas keramikas iegūšanai un keramikas materiālu modificēšanai</t>
  </si>
  <si>
    <t>1.1.1.1/16/A/078</t>
  </si>
  <si>
    <t>Biodīzeļdegvielas sintēze rapšu eļļas interesterifikācijā</t>
  </si>
  <si>
    <t>1.1.1.1/16/A/079</t>
  </si>
  <si>
    <t>Saules gaismā aktīvu fiksētu TiO2-ZnO sistēmas fotokatalizatoru izstrāde</t>
  </si>
  <si>
    <t>1.1.1.1/16/A/080</t>
  </si>
  <si>
    <t>Industriālās simbiozes klasterizācijas virtuālais rīks enerģijas plūsmu optimizācijai (ProcEff)</t>
  </si>
  <si>
    <t>1.1.1.1/16/A/081</t>
  </si>
  <si>
    <t>Viedo tehnoloģiju sistēmas izveide Latvijas mājsaimniecībās izmantojamo resursu un saražoto resursu uzskaitei un patēriņa optimālai vadībai</t>
  </si>
  <si>
    <t>1.1.1.1/16/A/082</t>
  </si>
  <si>
    <t>Birstošu materiālu centrbēdzes kalte (BIRMACEK)</t>
  </si>
  <si>
    <t>1.1.1.1/16/A/083</t>
  </si>
  <si>
    <t>Enerģijas koncepts biometāna iegūšanai (SmaBBIE)</t>
  </si>
  <si>
    <t>1.1.1.1/16/A/084</t>
  </si>
  <si>
    <t>Ar lāzeru inducētās fāžu pārejas pusvadītāju savienojumos un cietajos šķīdumos</t>
  </si>
  <si>
    <t>1.1.1.1/16/A/085</t>
  </si>
  <si>
    <t>Elektrosārņu process labākai titāna nogulsnējumu morfoloģijai</t>
  </si>
  <si>
    <t>1.1.1.1/16/A/086</t>
  </si>
  <si>
    <t>Bezsvina materiāli uz Na1/2Bi1/2TiO3 bāzes pielietojumiem aktuatoros</t>
  </si>
  <si>
    <t>1.1.1.1/16/A/087</t>
  </si>
  <si>
    <t>Molekulāri ģenētisko metožu izmantošana efektīvai, vidi saudzējošai graudaugu un pākšaugu audzēšanai</t>
  </si>
  <si>
    <t>Atvasināta publiska persona "Latvijas Biomedicīnas pētījumu un studiju centrs",90002120158</t>
  </si>
  <si>
    <t>1.1.1.1/16/A/088</t>
  </si>
  <si>
    <t>Vieda modeļbāzēta kristālu audzēšanas procesu kontroles sistēma</t>
  </si>
  <si>
    <t>1.1.1.1/16/A/089</t>
  </si>
  <si>
    <t>Inovatīvu materiālu un tehnoloģiju izstrāde integrētai Saules enerģijas savākšanas, uzkrāšanas un vēlākas izmantošanas sistēmai</t>
  </si>
  <si>
    <t>1.1.1.1/16/A/090</t>
  </si>
  <si>
    <t>Jauni ar retzemju elementiem aktivēti luminiscenti platzonu materiāli gaismas pārveidotājiem</t>
  </si>
  <si>
    <t>1.1.1.1/16/A/091</t>
  </si>
  <si>
    <t>Metformīna terapijas ietekmējošo faktoru savstarpējās mijiedarbības izpēte otrā tipa diabēta ārstēšanas efektivitātes prognozēšanai</t>
  </si>
  <si>
    <t>1.1.1.1/16/A/092</t>
  </si>
  <si>
    <t>Liela apjoma neadherento šūnu pavairošana in vitro klīniskam pielietojumam</t>
  </si>
  <si>
    <t>1.1.1.1/16/A/093</t>
  </si>
  <si>
    <t>Uztura bagātinātāju un citu biofarmaceitisku produktu ražošanā izmantojamo antioksidantu un to biopieejamības veicinošo komponentu efektivitātes izvērtējums, izmantojot neklīniskās un klīniskās novērtējuma metodes</t>
  </si>
  <si>
    <t>1.1.1.1/16/A/094</t>
  </si>
  <si>
    <t>Perspektīvas augļaugu komerckultūras - krūmcidoniju (Chaenomeles japonica) vidi saudzējoša audzēšana un bezatlikuma pārstrādes tehnoloģijas</t>
  </si>
  <si>
    <t>Atvasināta publiska persona "Dārzkopības institūts"</t>
  </si>
  <si>
    <t>90002127692</t>
  </si>
  <si>
    <t>LATVIJAS LAUKSAIMNIECĪBAS UNIVERSITĀTE,90000041898
Sabiedrība ar ierobežotu atbildību "COOPERATIVE",40003870774</t>
  </si>
  <si>
    <t>1.1.1.1/16/A/095</t>
  </si>
  <si>
    <t>Jaunu augu vīrusiem līdzīgo daļiņu – imunoloģiski aktīvu aģentu izstrāde un raksturošana</t>
  </si>
  <si>
    <t>1.1.1.1/16/A/096</t>
  </si>
  <si>
    <t>Funkcionāla modeļa izstrāde mitohondriālās DNS secību variantu ar nezināmo efektu raksturošanai</t>
  </si>
  <si>
    <t>1.1.1.1/16/A/097</t>
  </si>
  <si>
    <t>Metalurģiskā silīcija attīrīšana līdz solārai kvalitātei, izmantojot elektromagnētisko siltuma un masas pārneses kontroli</t>
  </si>
  <si>
    <t>1.1.1.1/16/A/098</t>
  </si>
  <si>
    <t>Bērza dekoratīvās koksnes reproduktīvā materiāla bāzes izveidošana</t>
  </si>
  <si>
    <t>Atvasināta publiska persona "Latvijas Valsts mežzinātnes institūts "Silava"</t>
  </si>
  <si>
    <t>90002121030</t>
  </si>
  <si>
    <t>1.1.1.1/16/A/099</t>
  </si>
  <si>
    <t xml:space="preserve">Jauna HBV apkarošanas stratēģija, kas balstīta  uz vīrusa nukleokapsīdas  izveidošanās bloķēšanu
</t>
  </si>
  <si>
    <t>Atvasināta publiska persona "Latvijas Organiskās sintēzes institūts",90002111653</t>
  </si>
  <si>
    <t>1.1.1.1/16/A/100</t>
  </si>
  <si>
    <t>Rožu dzimtas augļu bioloģiski aktīvo vielu dinamika cilvēka gremošanas trakta in vitro modelī</t>
  </si>
  <si>
    <t>1.1.1.1/16/A/101</t>
  </si>
  <si>
    <t>Apbedījuma vides mikrobioma nozīme biomolekulārajā arheoloģijā un senās tuberkulozes izpētes procesos</t>
  </si>
  <si>
    <t>1.1.1.1/16/A/102</t>
  </si>
  <si>
    <t>Ģenētisko izmaiņu identificēšana paaugstināta riska personās agrīnai melanomas diagnostikai</t>
  </si>
  <si>
    <t>1.1.1.1/16/A/103</t>
  </si>
  <si>
    <t>Latvijas priedes, egles un apses ģenētisko resursu izpēte</t>
  </si>
  <si>
    <t>1.1.1.1/16/A/104</t>
  </si>
  <si>
    <t>Jaunu RNS fāgu vīrusveidīgo daļiņu iegūšana un raksturošana</t>
  </si>
  <si>
    <t>1.1.1.1/16/A/105</t>
  </si>
  <si>
    <t>Uz puszvaigžņu ontoloģijām balstīta ekspromtvaicāšana, fokusējoties uz veselības aprūpes datiem</t>
  </si>
  <si>
    <t>Latvijas Universitātes Matemātikas un informātikas institūts</t>
  </si>
  <si>
    <t>90002111761</t>
  </si>
  <si>
    <t>1.1.1.1/16/A/106</t>
  </si>
  <si>
    <t>Latvijas bērzu starpsugu hibridizācijas pakāpes nozīme selekcijas materiāla atlasē</t>
  </si>
  <si>
    <t>1.1.1.1/16/A/107</t>
  </si>
  <si>
    <t>Jaunu antimikrobiālu līdzekļu atlase pret grampozitīvo baktēriju sortāzi A</t>
  </si>
  <si>
    <t>1.1.1.1/16/A/108</t>
  </si>
  <si>
    <t>Pabērzu smiltsērkšķu (Hippophae rhamnoides L.) lapu standartizēta ekstrakta iegūšanas, attīrīšanas tehnoloģijas izstrāde un ekstrakta kombinēšana ar nanoizmēru zāļu piegādes sistēmu</t>
  </si>
  <si>
    <t>SIA "SILVANOLS"</t>
  </si>
  <si>
    <t>40003233170</t>
  </si>
  <si>
    <t>1.1.1.1/16/A/109</t>
  </si>
  <si>
    <t>Tehnoloģijas izstrāde jaunas, rekombinantas HBV vakcīnas kandidāta iegūšanai ar kombinētu profilaktiski-terapeitisku pielietojumu</t>
  </si>
  <si>
    <t>1.1.1.1/16/A/110</t>
  </si>
  <si>
    <t>Jaunu, tirgū perspektīvu vēžu sugu audzēšanas inovatīvu tehnoloģiju ieviešana recirkulācijas akvakultūrā, izmantojot ārējo avotu radīto ūdens termālo piesārņojumu, ekoloģisko un ekonomisko risku mazināšanai Latvijas zivsaimniecībā</t>
  </si>
  <si>
    <t>Daugavpils Universitātes aģentūra "Latvijas Hidroekoloģijas institūts",90002129621</t>
  </si>
  <si>
    <t>1.1.1.1/16/A/111</t>
  </si>
  <si>
    <t>Parastās priedes rezistences molekulārā izpēte</t>
  </si>
  <si>
    <t>1.1.1.1/16/A/112</t>
  </si>
  <si>
    <t>Mehānismi, kas nosaka fenotipa veidošanos maizes rauga Saccharomyces cerevisiae  auksotrofo badošanos laikā</t>
  </si>
  <si>
    <t>1.1.1.1/16/A/113</t>
  </si>
  <si>
    <t>Jaunas pieejas izstrādāšana vienlaicīgai bioetanola, furfurola un citu vērtīgu produktu bezatlikumu iegūšanai no vietējiem zemkopības pārpalikumiem</t>
  </si>
  <si>
    <t>1.1.1.1/16/A/114</t>
  </si>
  <si>
    <t>Modulāra harvestera un biokurināmā sagatavošanas tehnoloģijas izstrādāšana ilggadīgajiem kokaugu stādījumiem</t>
  </si>
  <si>
    <t>Sabiedrība ar ierobežotu atbildību "ORVI",40103048132</t>
  </si>
  <si>
    <t>1.1.1.1/16/A/115</t>
  </si>
  <si>
    <t>Bezvadu sensoru tīklu veiktspējas nodrošinājuma metodoloģija un rīki viedām ēkām un siltumnīcām (DEG)</t>
  </si>
  <si>
    <t>1.1.1.1/16/A/116</t>
  </si>
  <si>
    <t>Lauku attīstības un Klimata politikas mērķu īstenošanas atbalsta instrumenti pushidromorfo augšņu apsaimniekošanai lauksaimniecības un meža zemēs</t>
  </si>
  <si>
    <t>LATVIJAS LAUKSAIMNIECĪBAS UNIVERSITĀTE,90000041898</t>
  </si>
  <si>
    <t>1.1.1.1/16/A/117</t>
  </si>
  <si>
    <t>Pētījumu veikšana - zema tauku satura šokolādes receptūras un ražošanas tehnoloģijas izstrāde, izmantojot tikai dabīgas sastāvdaļas</t>
  </si>
  <si>
    <t>Chocolette Confectionary SIA</t>
  </si>
  <si>
    <t>40103992213</t>
  </si>
  <si>
    <t>1.1.1.1/16/A/118</t>
  </si>
  <si>
    <t>Pētījumi jaunu produktu izstrādei</t>
  </si>
  <si>
    <t>Akciju sabiedrība "Olainfarm"</t>
  </si>
  <si>
    <t>40003007246</t>
  </si>
  <si>
    <t>1.1.1.1/16/A/119</t>
  </si>
  <si>
    <t>Attālās izpētes metodes izstrādāšana augsnes ielabošanas pasākumu plānošanai skujkoku audzēs</t>
  </si>
  <si>
    <t>1.1.1.1/16/A/120</t>
  </si>
  <si>
    <t>Telpu un areāla daudzdimensiju skenēšanas sistēma (TADSS)</t>
  </si>
  <si>
    <t>Sabiedrība ar ierobežotu atbildību "DATI Group"</t>
  </si>
  <si>
    <t>40003115371</t>
  </si>
  <si>
    <t>Latvijas Universitātes Matemātikas un informātikas institūts,90002111761
Valsts zinātniskais institūts - atvasināta publiska persona "Elektronikas un datorzinātņu institūts",90002135242</t>
  </si>
  <si>
    <t>1.1.1.1/16/A/121</t>
  </si>
  <si>
    <t>Ābeļu un bumbieru kraupja, bumbieru-kadiķu rūsas un saimniekaugu mijiedarbības mehānismu izpēte augu aizsardzības stratēģiju pilnveidošanai un rezistences selekcijai</t>
  </si>
  <si>
    <t>Atvasināta publiska persona "Latvijas Biomedicīnas pētījumu un studiju centrs",90002120158
Atvasināta publiska persona "Dārzkopības institūts",90002127692</t>
  </si>
  <si>
    <t>1.1.1.1/16/A/122</t>
  </si>
  <si>
    <t xml:space="preserve">Jaunas zināšanas un tehnoloģiju risinājumi vārpu fuzariozes infekcijas ierobežošanai un mikotoksīnu piesārņojuma samazināšanai augstvērtīgu un drošu graudaugu pārtikas izejvielu ieguvei
</t>
  </si>
  <si>
    <t>Atvasināta publiska persona "Agroresursu un ekonomikas institūts"</t>
  </si>
  <si>
    <t>90002137506</t>
  </si>
  <si>
    <t>Sabiedrība ar ierobežotu atbildību "Latvijas Augu aizsardzības pētniecības centrs",40003033658</t>
  </si>
  <si>
    <t>1.1.1.1/16/A/123</t>
  </si>
  <si>
    <t>Dziļā procesu un algoritmu mašīnmācīšanās</t>
  </si>
  <si>
    <t>1.1.1.1/16/A/124</t>
  </si>
  <si>
    <t>Onkolītiskā vīrusa ECHO-7 imunomodulējošo īpašību raksturojums</t>
  </si>
  <si>
    <t>Sabiedrība ar ierobežotu atbildību "RIGVIR"</t>
  </si>
  <si>
    <t>40103763354</t>
  </si>
  <si>
    <t>1.1.1.1/16/A/125</t>
  </si>
  <si>
    <t>Modificētu bituma maisījumu izstrāde uz NGR bāzes (NGR -Next Generation Rubber - “nākamās paaudzes gumija”, SIA “Rubber Products” reģistrēta preču zīme. Vērtīga gumijas izstrādājumu izejviela, kas ražota no gumijas atkritumiem, ķīmiski mehāniskas devulkanizācijas procesā)</t>
  </si>
  <si>
    <t>Sabiedrība ar ierobežotu atbildību "Rubber products"</t>
  </si>
  <si>
    <t>40103291527</t>
  </si>
  <si>
    <t>1.1.1.1/16/A/126</t>
  </si>
  <si>
    <t>Biomix - Bioloģiskas izcelsmes materiālus saturošu augsnes ielabošanas līdzekļa  un pazemināta kūdras satura maisījumu receptūru sagatavošana un testēšana.</t>
  </si>
  <si>
    <t>"SAUKAS KŪDRA" SIA,44103041535</t>
  </si>
  <si>
    <t>1.1.1.1/16/A/127</t>
  </si>
  <si>
    <t>Autonomas aerokosmiskas sistēmas izstrāde kosmisko aparātu palaišanai zemes orbītā (ACCEss to Low earth orbit - ACCEL)</t>
  </si>
  <si>
    <t>1.1.1.1/16/A/128</t>
  </si>
  <si>
    <t>Jauna DNS reparācijas veicinātāja izstrāde</t>
  </si>
  <si>
    <t>1.1.1.1/16/A/129</t>
  </si>
  <si>
    <t>Virsmas īpašību ietekmes uz slīdamību pa ledu pētījumi</t>
  </si>
  <si>
    <t>1.1.1.1/16/A/130</t>
  </si>
  <si>
    <t>Jaunu kuņģa audzēja marķieru izstrāde, balstoties uz proteīnu degradācijas sistēmu un eksosomu aktivitātes izvērtēšanu</t>
  </si>
  <si>
    <t>1.1.1.1/16/A/131</t>
  </si>
  <si>
    <t>Gaismu emitējošu un ar šķīdumu metodēm apstrādājamu organisku molekulāro stiklu dizains un pētījumi</t>
  </si>
  <si>
    <t>1.1.1.1/16/A/132</t>
  </si>
  <si>
    <t>Pētījums par "peer assisted" hibrīda digitālā satura glabāšanas un piegādes platformas izveidi</t>
  </si>
  <si>
    <t>Sabiedrība ar ierobežotu atbildību "Files.fm"</t>
  </si>
  <si>
    <t>40003962231</t>
  </si>
  <si>
    <t>1.1.1.1/16/A/133</t>
  </si>
  <si>
    <t>Koksne ar uzlabotām kalpošanas īpašībām, kombinējot termiskās modifikācijas un impregnēšanas apstrādi</t>
  </si>
  <si>
    <t>1.1.1.1/16/A/134</t>
  </si>
  <si>
    <t>Metformīna efektivitātes un tolerances farmakoģenētika saistībā ar citiem bieži lietotiem medikamentiem, kā arī optimālās medikamenta devas identificēšana prediabēta un antidiabētiskajā terapijā atbilstoši pacienta ģenētiskajam profilam un klīniskajiem rādītājiem</t>
  </si>
  <si>
    <t>LATVIJAS UNIVERSITĀTE,90000076669
Atvasināta publiska persona "Latvijas Biomedicīnas pētījumu un studiju centrs",90002120158</t>
  </si>
  <si>
    <t>1.1.1.1/16/A/135</t>
  </si>
  <si>
    <t>Uz grafiem balstītas sistēmbioloģijas datu modelēšanas un analīzes metodes</t>
  </si>
  <si>
    <t>1.1.1.1/16/A/136</t>
  </si>
  <si>
    <t>Kiberpoligons ar kompleksas korporatīvās IT vides un industriālās kontroles sistēmu simulācija</t>
  </si>
  <si>
    <t>PricewaterhouseCoopers Information Technology Services SIA</t>
  </si>
  <si>
    <t>40003848862</t>
  </si>
  <si>
    <t>1.1.1.1/16/A/137</t>
  </si>
  <si>
    <t>Pilnas patoloģiskās remisijas prediktīvs un diagnostisks algoritms krūts vēža pacientēm pēc neoadjuvantas ķīmijterapijas</t>
  </si>
  <si>
    <t>RĪGAS STRADIŅA UNIVERSITĀTE</t>
  </si>
  <si>
    <t>90000013771</t>
  </si>
  <si>
    <t>1.1.1.1/16/A/138</t>
  </si>
  <si>
    <t>Nanostrukturētu optisko materiālu izstrāde pielietojumiem plaša patēriņa produktos</t>
  </si>
  <si>
    <t>1.1.1.1/16/A/139</t>
  </si>
  <si>
    <t>Ķīmijterapijas medikamentu izsaukto blakņu samazināšana, izmantojot dabīgos antioksidantus</t>
  </si>
  <si>
    <t>1.1.1.1/16/A/140</t>
  </si>
  <si>
    <t>Sakņu trupes ierobežošana, izmantojot vietējas izcelsmes bioloģiskos celmu apstrādes līdzekļus</t>
  </si>
  <si>
    <t>1.1.1.1/16/A/141</t>
  </si>
  <si>
    <t>Nanomodificētu poliolefīnu daudzslāņu ekstrūzijas produktu izstrāde ar uzlabotām ekspluatācijas īpašībām</t>
  </si>
  <si>
    <t>1.1.1.1/16/A/142</t>
  </si>
  <si>
    <t>Lietojumos orientētie pētījumi dinamisko sistēmu teorijā</t>
  </si>
  <si>
    <t>DAUGAVPILS UNIVERSITĀTE,90000065985</t>
  </si>
  <si>
    <t>1.1.1.1/16/A/143</t>
  </si>
  <si>
    <t>Ceļu zemvirsmas struktūru elektrofizisko parametru noteikšanas ierīce (DDP) reālā laika režīmā (RT): izpēte un izstrāde</t>
  </si>
  <si>
    <t>Akciju sabiedrība "Transporta un sakaru institūts"</t>
  </si>
  <si>
    <t>40003458903</t>
  </si>
  <si>
    <t>1.1.1.1/16/A/144</t>
  </si>
  <si>
    <t>Magnētiskā lauka ierosinātas samaisīšanas ietekme uz biotehnoloģiskajiem procesiem</t>
  </si>
  <si>
    <t>RĪGAS TEHNISKĀ UNIVERSITĀTE,90000068977
Atvasināta publiska persona "Latvijas Valsts koksnes ķīmijas institūts",90002128378
Valsts zinātniskais institūts - atvasināta publiska persona  "Fizikālās enerģētikas institūts",90002128912</t>
  </si>
  <si>
    <t>1.1.1.1/16/A/145</t>
  </si>
  <si>
    <t>Strukturēta un apkopojoša kolektīvās izglītības un apmācības kvalitātes kontroles sistēma</t>
  </si>
  <si>
    <t>SIA "SWH SETS"</t>
  </si>
  <si>
    <t>40003524397</t>
  </si>
  <si>
    <t>1.1.1.1/16/A/146</t>
  </si>
  <si>
    <t>Inovatīvas 50 kW vertikālās ass vēja turbīnas izpēte un izstrāde</t>
  </si>
  <si>
    <t>Sabiedrība ar ierobežotu atbildību "AM BIROJS"</t>
  </si>
  <si>
    <t>40003511316</t>
  </si>
  <si>
    <t>1.1.1.1/16/A/147</t>
  </si>
  <si>
    <t>Elektrisko, informācijas un materiālu tehnoloģiju izstrāde un izpēte zema ātruma rehabilitācijas transportlīdzekļiem personām ar īpašām vajadzībām</t>
  </si>
  <si>
    <t>1.1.1.1/16/A/148</t>
  </si>
  <si>
    <t>Inovatīva frēzētā asfaltbetona izmantošana ilgtspējīgiem ceļa segas konstruktīvajiem slāņiem</t>
  </si>
  <si>
    <t>1.1.1.1/16/A/149</t>
  </si>
  <si>
    <t>Vieda tehnoloģija enerģijas avotam, kuram nav nepieciešama apkalpošana, dziļā kosmosa pielietojumiem</t>
  </si>
  <si>
    <t>1.1.1.1/16/A/150</t>
  </si>
  <si>
    <t xml:space="preserve">Antibakteriālo, ar magnetronu uzputināšanas metodi izgatavoto pārklājumu pielāgošana viedajām AVGK sistēmām </t>
  </si>
  <si>
    <t>1.1.1.1/16/A/151</t>
  </si>
  <si>
    <t>Pētniecības darbi, lai radītu tehnoloģiju un jaunu iekāru zema potenciāla siltuma pārveidošanai elektroenerģijā</t>
  </si>
  <si>
    <t>Sabiedrība ar ierobežotu atbildību "TMG Baltic"</t>
  </si>
  <si>
    <t>41503049664</t>
  </si>
  <si>
    <t>1.1.1.1/16/A/152</t>
  </si>
  <si>
    <t>Riska pārvaldības modeļos nepieciešamo jaunu tehnoloģiju un zināšanu attīstība, lai palielinātu apdrošināšanas sabiedrību konkurētspēju.
Development of risk management models to increase the competitiveness of insurance companies by creating new technologies and knowledge.</t>
  </si>
  <si>
    <t>1.1.1.1/16/A/153</t>
  </si>
  <si>
    <t>Daudzfunkcionālās lignocelulozes daļiņas apkārtējās vides ilgtspējai un biokompozītmateriālu radīšanai</t>
  </si>
  <si>
    <t>1.1.1.1/16/A/154</t>
  </si>
  <si>
    <t>Tehnoloģiska mācību e-ekosistēma ar gadījumarakstura mijiedarbībām - TELECI</t>
  </si>
  <si>
    <t>1.1.1.1/16/A/155</t>
  </si>
  <si>
    <t>Otrās mājas un lietotāju virzītas inovācijas (2HO_INNO)</t>
  </si>
  <si>
    <t>1.1.1.1/16/A/156</t>
  </si>
  <si>
    <t>Pārtikas produktu zaļā publiskā iepirkuma kapacitāte Latgales reģionā</t>
  </si>
  <si>
    <t>Rēzeknes Tehnoloģiju akadēmija</t>
  </si>
  <si>
    <t>90000011588</t>
  </si>
  <si>
    <t>Sabiedrība ar ierobežotu atbildību "Latvijas Lauku konsultāciju un izglītības centrs",40003347699</t>
  </si>
  <si>
    <t>1.1.1.1/16/A/157</t>
  </si>
  <si>
    <t xml:space="preserve">Daudzfunkcionāla konstrukcijas tehniskā stāvokļa monitoringa sistēma ar iebūvētu pjezoelektrisko sensoru tīklu.
</t>
  </si>
  <si>
    <t>1.1.1.1/16/A/158</t>
  </si>
  <si>
    <t>Jaunu proteīnkināzes inhibējošu pretvēža nukleozīdu analogu sintēze, to darbības un rezistences mehanismu raksturošana</t>
  </si>
  <si>
    <t>RĪGAS STRADIŅA UNIVERSITĀTE,90000013771
RĪGAS TEHNISKĀ UNIVERSITĀTE,90000068977</t>
  </si>
  <si>
    <t>1.1.1.1/16/A/159</t>
  </si>
  <si>
    <t>Ar hepatīta C vīrusa infekciju saistīta aknu vēža imūnprevencija un imūnterapija</t>
  </si>
  <si>
    <t>RĪGAS STRADIŅA UNIVERSITĀTE,90000013771
Atvasināta publiska persona "Latvijas Biomedicīnas pētījumu un studiju centrs",90002120158</t>
  </si>
  <si>
    <t>1.1.1.1/16/A/160</t>
  </si>
  <si>
    <t>Augstas precizitātes gravitācijas lauka modeļa izstrāde Latvijai, ietverot tās jūras teritoriju</t>
  </si>
  <si>
    <t>1.1.1.1/16/A/161</t>
  </si>
  <si>
    <t>Kadmija atgūšana no izmantotajām niķeļa-kadmija baterijām un akumulatoriem, tā turpmākai lietošanai, izslēdzot pārstrādes procesa vides piesārņojumu. (Niķeļa–kadmija saturošo bateriju un akumulatoru reģenerācijas metode, kas piemērota mazas un vidējas jaudas ražotnēm.)</t>
  </si>
  <si>
    <t>1.1.1.1/16/A/162</t>
  </si>
  <si>
    <t>Specifisku bakteriofāgu bankas izveide ar antimikrobiālu efektu pret multirezistentiem mikroorganismiem</t>
  </si>
  <si>
    <t>1.1.1.1/16/A/163</t>
  </si>
  <si>
    <t>Inovatīvi nanomateriāli funkcionalizētu tinšu drukas tehnoloģijai</t>
  </si>
  <si>
    <t>1.1.1.1/16/A/164</t>
  </si>
  <si>
    <t>Programmatūras tehnoloģijas izstrāde satelītu datu izmantošanas pakalpojumiem</t>
  </si>
  <si>
    <t>Valsts zinātniskais institūts - atvasināta publiska persona "Elektronikas un datorzinātņu institūts",90002135242</t>
  </si>
  <si>
    <t>1.1.1.1/16/A/165</t>
  </si>
  <si>
    <t>Medicīnā izmantojamo dūņu īpašību izpēte un rūpnieciskās ieguves metodoloģijas izstrāde</t>
  </si>
  <si>
    <t>1.1.1.1/16/A/166</t>
  </si>
  <si>
    <t>Siltumnīcefekta gāzu emisiju samazināšanas un oglekļa dioksīda piesaistes palielināšanas iespēju izpēte dārzkopībā</t>
  </si>
  <si>
    <t>Atvasināta publiska persona "Latvijas Valsts mežzinātnes institūts "Silava",90002121030
Atvasināta publiska persona "Dārzkopības institūts",90002127692
Lauksaimniecības pakalpojumu kooperatīvā sabiedrība "AUGĻU NAMS",40103499109</t>
  </si>
  <si>
    <t>1.1.1.1/16/A/167</t>
  </si>
  <si>
    <t>Speciālo metālu sakausējumu iegūšana izmantojot kompleksu elektromagnētisku iedarbību tehnoloģijas izstrādne</t>
  </si>
  <si>
    <t>1.1.1.1/16/A/168</t>
  </si>
  <si>
    <t>Jaunas elektroenerģijas kvalitātes un drošuma uzlabošanas metodes modernās elektroapgādes sistēmās ar izkliedētiem enerģijas avotiem</t>
  </si>
  <si>
    <t>1.1.1.1/16/A/169</t>
  </si>
  <si>
    <t>Kolorektāla vēža intertumorālā, intratumorālā un ar audzēja stadiju/ izplatību saistītā heterogenitāte</t>
  </si>
  <si>
    <t>1.1.1.1/16/A/170</t>
  </si>
  <si>
    <t>Mikro/nano strukturētu neorganisku antibakteriālu pārklājumu izstrāde nerūsējošam tēraudam</t>
  </si>
  <si>
    <t>1.1.1.1/16/A/171</t>
  </si>
  <si>
    <t>No Latvijas skujkokiem iegūtu hepatoprotektoru liposomālo zāļu formu iegūšanas tehnoloģijas izstrāde</t>
  </si>
  <si>
    <t>1.1.1.1/16/A/172</t>
  </si>
  <si>
    <t>Latvijas Veselības inovāciju platforma</t>
  </si>
  <si>
    <t>LATVIJAS UNIVERSITĀTE,90000076669
RĪGAS STRADIŅA UNIVERSITĀTE,90000013771
RĪGAS TEHNISKĀ UNIVERSITĀTE,90000068977</t>
  </si>
  <si>
    <t>1.1.1.1/16/A/173</t>
  </si>
  <si>
    <t>Plazmas izplūde Saules plankumos un to apkārtnē</t>
  </si>
  <si>
    <t>VENTSPILS AUGSTSKOLA</t>
  </si>
  <si>
    <t>90000362426</t>
  </si>
  <si>
    <t>1.1.1.1/16/A/174</t>
  </si>
  <si>
    <t>Laika sinhronizācija ar augstu precizitāti sadalītai zinātnisku mērījumu sistēmai</t>
  </si>
  <si>
    <t>Valsts zinātniskais institūts - atvasināta publiska persona "Elektronikas un datorzinātņu institūts"</t>
  </si>
  <si>
    <t>90002135242</t>
  </si>
  <si>
    <t>1.1.1.1/16/A/175</t>
  </si>
  <si>
    <t>Cilvēka kustību datu ieguve un klasificēšana izmantojot dziļo apmācību</t>
  </si>
  <si>
    <t>1.1.1.1/16/A/176</t>
  </si>
  <si>
    <t xml:space="preserve">Arhitektūrai un projektēšanai pakalpojumu attīstība ieviešot 3D drukāšanu. </t>
  </si>
  <si>
    <t>SIA "REM PRO"</t>
  </si>
  <si>
    <t>41503041904</t>
  </si>
  <si>
    <t>1.1.1.1/16/A/177</t>
  </si>
  <si>
    <t>Mialģiskā encefalomielīta/hroniskā noguruma sindroma (ME/CFS) multidisciplinārs pētījums</t>
  </si>
  <si>
    <t>1.1.1.1/16/A/178</t>
  </si>
  <si>
    <t>Sensoru izveide uz nanostrukturētu materiālu ar augšupārveidoto luminiscenci bāzes</t>
  </si>
  <si>
    <t>1.1.1.1/16/A/179</t>
  </si>
  <si>
    <t>Kosmisko staru ietekme uz molekulārajiem procesiem uz starpzvaigžņu putekļu virsmas</t>
  </si>
  <si>
    <t>1.1.1.1/16/A/180</t>
  </si>
  <si>
    <t>Spin polarizētu un diskrētu kvantu stāvokļu veidošana kvantu tehnoloģijām</t>
  </si>
  <si>
    <t>1.1.1.1/16/A/181</t>
  </si>
  <si>
    <t>Tālizpētes un sensoru moduļu tehnoloģiju pielietošana graudkopībā</t>
  </si>
  <si>
    <t>VENTSPILS AUGSTSKOLA,90000362426
LATVIJAS LAUKSAIMNIECĪBAS UNIVERSITĀTE,90000041898
Atvasināta publiska persona "Agroresursu un ekonomikas institūts",90002137506</t>
  </si>
  <si>
    <t>1.1.1.1/16/A/182</t>
  </si>
  <si>
    <t>Fosforiscējoša pārklājuma iegūšana plazmas elektrolītiskajā oksidācijas procesā</t>
  </si>
  <si>
    <t>1.1.1.1/16/A/183</t>
  </si>
  <si>
    <t>Ātrās kristalizācijas tehnoloģijas izstrāde speciālu metālu sakausējuma pulveru iegūšanai izmantošanai 3D printēšanai</t>
  </si>
  <si>
    <t>1.1.1.1/16/A/184</t>
  </si>
  <si>
    <t>Inovatīvas tehnoloģiskās platformas izveide šūnu atbildes reakciju pētniecībai uz daudzfaktoru ietekmi, sukcinītu un tā atvasinājumus saturošu jaunu biomateriālu izstrādei</t>
  </si>
  <si>
    <t>1.1.1.1/16/A/185</t>
  </si>
  <si>
    <t>Acetaldehīda sintēzes reakcijas pārnese no Zymomonas mobilis šūnas iekšējās telpas uz periplazmu</t>
  </si>
  <si>
    <t>1.1.1.1/16/A/186</t>
  </si>
  <si>
    <t>Datorizēts aparatūras platformas modelis</t>
  </si>
  <si>
    <t>1.1.1.1/16/A/187</t>
  </si>
  <si>
    <t>Inovatīvi risinājumi pākšaugu ražošanai dažādās ilgstspējīgās lauksaimniecības sistēmās</t>
  </si>
  <si>
    <t>1.1.1.1/16/A/188</t>
  </si>
  <si>
    <t>Anomāliju meklēšanas metodes datizracē</t>
  </si>
  <si>
    <t>Sabiedrība ar ierobežotu atbildību "ABC software"</t>
  </si>
  <si>
    <t>40003627089</t>
  </si>
  <si>
    <t>1.1.1.1/16/A/189</t>
  </si>
  <si>
    <t xml:space="preserve">Inovatīvu radiofarmaceitisko metožu izstrāde un klīniskā aprobēšana ļaundabīgu audzēju efektīvai diagnostikai un terapijai Latvijā
</t>
  </si>
  <si>
    <t>SIA "Kodolmedicīnas klīnika"</t>
  </si>
  <si>
    <t>40103852116</t>
  </si>
  <si>
    <t>1.1.1.1/16/A/190</t>
  </si>
  <si>
    <t>Diedzētu graudu izpēte pārtikā un lopbarībā</t>
  </si>
  <si>
    <t>SIA "Veverini",40103737756</t>
  </si>
  <si>
    <t>1.1.1.1/16/A/191</t>
  </si>
  <si>
    <t>Plaušu vēža recidīva ekspresdiagnostikas metodes izstrāde, kas balstīta uz marķiervielu noteikšanu cilvēka izelpā</t>
  </si>
  <si>
    <t>RĪGAS TEHNISKĀ UNIVERSITĀTE,90000068977
Valsts sabiedrība ar ierobežotu atbildību "Paula Stradiņa klīniskā universitātes slimnīca",40003457109</t>
  </si>
  <si>
    <t>1.1.1.1/16/A/192</t>
  </si>
  <si>
    <t>Viedo risinājumu gandrīz nulles enerģijas ēkām izstrāde, optimizācija un ilgtspējas izpēte reāla klimata apstākļos</t>
  </si>
  <si>
    <t>1.1.1.1/16/A/193</t>
  </si>
  <si>
    <t>Estētiskās  un ekoloģiskās kvalitātes paaugstināšanas risinājumi daudzstāvu dzīvojamās apbūves iekšpagalmos. Jelgavas piemērs.</t>
  </si>
  <si>
    <t>Sabiedrība ar ierobežotu atbildību "Ceļu būvniecības sabiedrība "IGATE"",41703001139</t>
  </si>
  <si>
    <t>1.1.1.1/16/A/194</t>
  </si>
  <si>
    <t>Tauriņziežu augšanu stimulējošo mikroorganismu izmantošanas iespējas ilgtspējīgas lauksaimnieciskās ražošanas nodrošināšanai</t>
  </si>
  <si>
    <t>LATVIJAS UNIVERSITĀTE,90000076669
LATVIJAS LAUKSAIMNIECĪBAS UNIVERSITĀTE,90000041898</t>
  </si>
  <si>
    <t>1.1.1.1/16/A/195</t>
  </si>
  <si>
    <t>Ātrāk augošu kokaugu, daudzgadīgo lakstaugu un biodegradablo atkritumu  komposta pielietojums lauksaimnieciskās mežsaimniecības sistēmās Latvijas apstākļos - zemes izmantošanas veida dažādošanai</t>
  </si>
  <si>
    <t>1.1.1.1/16/A/196</t>
  </si>
  <si>
    <t>Universālas tehniskā aprīkojuma sistēmas prototipa izstrāde kāpšanai augošos kokos mežsaimniecības vajadzībām</t>
  </si>
  <si>
    <t>1.1.1.1/16/A/197</t>
  </si>
  <si>
    <t>Portatīva ierīce ādas vēža agrīnai bezkontakta diagnostikai</t>
  </si>
  <si>
    <t>1.1.1.1/16/A/198</t>
  </si>
  <si>
    <t>Īpašas diētas pārtikas produktu ar paaugstinātu biopieejamību izstrāde</t>
  </si>
  <si>
    <t>SIA "KEEFA"</t>
  </si>
  <si>
    <t>43603047390</t>
  </si>
  <si>
    <t>1.1.1.1/16/A/199</t>
  </si>
  <si>
    <t>CLOUT: Mākoņdatošanas platforma lielo datu apstrādei kontekstu informētā lēmumu pieņemšanā un zināšanu pārvaldībā</t>
  </si>
  <si>
    <t>RĪGAS TEHNISKĀ UNIVERSITĀTE,90000068977
Sabiedrība ar ierobežotu atbildību "EKODOMA",40003041636
Ēku saglabāšanas un energotaupības birojs,40008198558</t>
  </si>
  <si>
    <t>1.1.1.1/16/A/200</t>
  </si>
  <si>
    <t>Dzīvotspējīgas daudzu robotu sistēmas industriāliem pielietojumiem</t>
  </si>
  <si>
    <t>1.1.1.1/16/A/201</t>
  </si>
  <si>
    <t>Transporta palešu izgatavošana no inovatīva dabīgu šķiedru un reciklēta termoplasta matricas kompozītmateriāla</t>
  </si>
  <si>
    <t>SIA "JPMK Polymer Concrete",40003291037
Sabiedrība ar ierobežotu atbildību "G-Matrix",41503067481</t>
  </si>
  <si>
    <t>1.1.1.1/16/A/202</t>
  </si>
  <si>
    <t xml:space="preserve">"Mikroviļņu attēlveides tehnoloģijas izpēte
inovatīviem drošības risinājumiem" (akronīms MATI)
</t>
  </si>
  <si>
    <t>1.1.1.1/16/A/203</t>
  </si>
  <si>
    <t>Daudzslāņu silīcija nanokondensators ar uzlabotiem dielektriskiem slāņiem</t>
  </si>
  <si>
    <t>LATVIJAS UNIVERSITĀTE,90000076669
AS "ALFA RPAR",40003712898</t>
  </si>
  <si>
    <t>1.1.1.1/16/A/204</t>
  </si>
  <si>
    <t>Bezvadu heterogēna daudzrangu tīkla (WiFi, LTE) izveidošana un eksperimentāla analīze ar kopējo informatīvo datubāzi priekš kustīgiem objektiem ar GPS uztvērējiem lielo datu apjomu pārsūtīšanai</t>
  </si>
  <si>
    <t>1.1.1.1/16/A/205</t>
  </si>
  <si>
    <t>Integrētās atjaunojamo energoresursu tehnoloģijas viedai siltumapgādei (HeatRES)</t>
  </si>
  <si>
    <t>1.1.1.1/16/A/206</t>
  </si>
  <si>
    <t>TEHNOLOĢIJAS VIDES FIZIOLOĢISKAI APGAISMOJUMA RAKSTUROŠANAI UN KARTĒŠANAI, UN TĀ ERGO-EKONOMIJAS UZLABOŠANA PIELIETOJOT INOVATĪVUS GAISMAS AVOTUS</t>
  </si>
  <si>
    <t>1.1.1.1/16/A/207</t>
  </si>
  <si>
    <t>Viedie Metālu Oksīdu Nanopārklājumi un Tehnoloģijas</t>
  </si>
  <si>
    <t>1.1.1.1/16/A/208</t>
  </si>
  <si>
    <t>Bioekonomikas un inovāciju vadīšanas studiju platformas izveides nepieciešamības pamatojums</t>
  </si>
  <si>
    <t>1.1.1.1/16/A/209</t>
  </si>
  <si>
    <t>Imūna atbilde pret C hepatīta vīrusa alternatīvas nolasīšanas rāmja proteīnu pacientos: iespējama saistība ar slimības progresēšanu</t>
  </si>
  <si>
    <t>1.1.1.1/16/A/210</t>
  </si>
  <si>
    <t>Pirmās kārtas atgriezeniskās saites (DFB) lāzeru rezonatoru izveide un izpēte  450-650 nm spektra apgabalam.</t>
  </si>
  <si>
    <t>1.1.1.1/16/A/211</t>
  </si>
  <si>
    <t>Jaunu luminiscentu savienojumu molekulārais dizains diagnostikas mērķiem</t>
  </si>
  <si>
    <t>1.1.1.1/16/A/212</t>
  </si>
  <si>
    <t>ZIRGU KĀ EKSPERIMENTĀLA MODEĻA IZMANTOŠANA ZIRGU EMBRIJU MEZENHIMĀLO CILMES ŠŪNU TERAPIJĀ LOKOMOTORĀ  APARĀTA  TRAUMU GADĪJUMĀ</t>
  </si>
  <si>
    <t>1.1.1.1/16/A/213</t>
  </si>
  <si>
    <t>Starpzvaigžņu vides fizikāli ķīmisko procesu pētījumi</t>
  </si>
  <si>
    <t>1.1.1.1/16/A/214</t>
  </si>
  <si>
    <t>Kuģu dīzeļdzinēju darba procesu, konstruktīvo, termodinamisko un regulātoro raksturlīkņu izpēte ar mērķi izveidot izvērstu kuģu dīzeļdzinēju duālās degvielas darba režīma matemātisko modeli</t>
  </si>
  <si>
    <t>SIA Gas Powered Rail Latvia,40103927463</t>
  </si>
  <si>
    <t>1.1.1.1/16/A/215</t>
  </si>
  <si>
    <t>Neironu tīkli fleksīvo dabisko valodu apstrādei</t>
  </si>
  <si>
    <t>Sabiedrība ar ierobežotu atbildību "TILDE"</t>
  </si>
  <si>
    <t>40003027238</t>
  </si>
  <si>
    <t>1.1.1.1/16/A/216</t>
  </si>
  <si>
    <t>Bezvadu M2M sistēmu līdzāspastāvēšanas risku analīze 870-876 MHz / 915-921 MHz frekvenču joslās</t>
  </si>
  <si>
    <t>Sabiedrība ar ierobežotu atbildību "AdvanGrid",40103868579</t>
  </si>
  <si>
    <t>1.1.1.1/16/A/217</t>
  </si>
  <si>
    <t>Daudzaģentu viedās automatizācijas tehnoloģija lauksaimniecībai un zivsaimniecībai</t>
  </si>
  <si>
    <t>SIA Swarm Robotics</t>
  </si>
  <si>
    <t>45403022284</t>
  </si>
  <si>
    <t>1.1.1.1/16/A/218</t>
  </si>
  <si>
    <t>Ilgtspējīgas satiksmes organizēšana Rīgā: uz tehnoloģijām balstītas pilsētas transporta politikas analīze un ietekme uz labklājību (STiR). 
Sustainable traffic in Riga: The analysis and welfare impact of technology-driven urban transport policies (STiR).</t>
  </si>
  <si>
    <t>BALTIJAS STARPTAUTISKAIS EKONOMIKAS POLITIKAS STUDIJU CENTRS</t>
  </si>
  <si>
    <t>40008067241</t>
  </si>
  <si>
    <t>1.1.1.1/16/A/219</t>
  </si>
  <si>
    <t>Daudzslāņu valodas resursu kopa teksta semantiskai analīzei un sintēzei latviešu valodā</t>
  </si>
  <si>
    <t>Sabiedrība ar ierobežotu atbildību "LETA",40003229349</t>
  </si>
  <si>
    <t>1.1.1.1/16/A/220</t>
  </si>
  <si>
    <t>Priedes, egles un kadiķa skuju ēterisko eļļu izmantošana dzīvnieku slimību kontrolei un profilaksei</t>
  </si>
  <si>
    <t>1.1.1.1/16/A/221</t>
  </si>
  <si>
    <t>Ribes ģints augu, Cecidophyopsis pumpurērču un upeņu reversijas vīrusa savstarpējās mijiedarbības aspektu izpēte ilgtspējīgai upeņu un citu jāņogu ģints ogulāju selekcijai un audzēšanai</t>
  </si>
  <si>
    <t>1.1.1.1/16/A/222</t>
  </si>
  <si>
    <t>TITĀNA REDUCĒŠANAS PROCESA ILGTSPĒJAS UN EFEKTIVITĀTES NODROŠINĀŠANA</t>
  </si>
  <si>
    <t>1.1.1.1/16/A/223</t>
  </si>
  <si>
    <t>Ūdeņraža iegūšana ar lāzera starojumu</t>
  </si>
  <si>
    <t>1.1.1.1/16/A/224</t>
  </si>
  <si>
    <t>Cilvēkkapitāla un sociālā kapitāla veidošana pētniecībai, attīstībai un inovācijai RIS3 specializācijas jomās</t>
  </si>
  <si>
    <t>Polytechnic University of Valencia, Instituto de Gestión de la Innovación y del Conocimiento – INGENIO (CSIC-UPV),ESQ4618001D</t>
  </si>
  <si>
    <t>1.1.1.1/16/A/225</t>
  </si>
  <si>
    <t>Ģenerators ar magnētiskās plūsmas pārslēgšanu divriteņiem un maziem lidojošiem aparātiem</t>
  </si>
  <si>
    <t>1.1.1.1/16/A/226</t>
  </si>
  <si>
    <t>Pētnieciskais darbs, lai radītu būtiski uzlabotu un Eiropas tirgū konkurētspējīgu daudzslāņu polimēra iepakojuma materiālu</t>
  </si>
  <si>
    <t>Sabiedrība ar ierobežotu atbildību "POLIPAKS"</t>
  </si>
  <si>
    <t>40003283415</t>
  </si>
  <si>
    <t>1.1.1.1/16/A/227</t>
  </si>
  <si>
    <t>Mikrobiomu ietekmējošo faktoru un korelācijas analīze ar paaugstināta riska stāvokļiem Latvijas iedzīvotāju populācijā</t>
  </si>
  <si>
    <t>1.1.1.1/16/A/228</t>
  </si>
  <si>
    <t>Funkcionālie materiāli termālo neitronu un rentgenstarojuma detektēšanai</t>
  </si>
  <si>
    <t>1.1.1.1/16/A/229</t>
  </si>
  <si>
    <t>Biomateriāla un datu kvalitātes standartizācijas pētījums onkoloģijā</t>
  </si>
  <si>
    <t>1.1.1.1/16/A/230</t>
  </si>
  <si>
    <t>Kauleņkoku stādu un augļu audzēšanas paņēmienu pilnveide un attīstīšana balstīta to ģenētisko resursu un audzēšanas vides izpētē</t>
  </si>
  <si>
    <t>1.1.1.1/16/A/231</t>
  </si>
  <si>
    <t>Kuņģa vēža izraisītas mirstības prevencijas pasākumu kompleksa ieviešanas pētījums, likvidējot H.pylori infekciju un savlaicīgi atklājot kuņģa pirmsvēža stāvokļus</t>
  </si>
  <si>
    <t>Starptautiskā vēža izpētes aģentūra ,WHA18.44
SIA "Akadēmiskā histoloģijas laboratorija",50003514371</t>
  </si>
  <si>
    <t>1.1.1.1/16/A/232</t>
  </si>
  <si>
    <t>Nanosensoru tehnoloģijas portatīvs izelpas analizators kuņģa vēža un pirmsvēža stāvokļu skrīningam</t>
  </si>
  <si>
    <t>Technion Research and Development Foundation,TRDF-510097918</t>
  </si>
  <si>
    <t>1.1.1.1/16/A/233</t>
  </si>
  <si>
    <t>KOMPETENCĒS BALSTĪTAS VIDEO MĀCĪBU VIDES VEIDOŠANA</t>
  </si>
  <si>
    <t>Sabiedrība ar ierobežotu atbildību "BALTIJAS DATORU AKADĒMIJA"</t>
  </si>
  <si>
    <t>50003138501</t>
  </si>
  <si>
    <t>VENTSPILS AUGSTSKOLA,90000362426</t>
  </si>
  <si>
    <t>1.1.1.1/16/A/234</t>
  </si>
  <si>
    <t>Asinhronās loģiskās shēmas: metodes un programmatūras rīki projektēšanai pārkonfigurējamajā vidē</t>
  </si>
  <si>
    <t>1.1.1.1/16/A/235</t>
  </si>
  <si>
    <t>Pētījums par atkritumu un atjaunojamo resursu gazifikācijas procesiem, sintētiskās gāzes analīzes veikšana un gāzes attīrīšanas modeļa izstrādi.</t>
  </si>
  <si>
    <t>Sabiedrība ar ierobežotu atbildību "AGWG"</t>
  </si>
  <si>
    <t>40103979747</t>
  </si>
  <si>
    <t>Valsts zinātniskais institūts - atvasināta publiska persona  "Fizikālās enerģētikas institūts",90002128912</t>
  </si>
  <si>
    <t>1.1.1.1/16/A/236</t>
  </si>
  <si>
    <t>Kosmiskās ģeodēzijas tehnoloģiju bāzētas ITRF tīkla novērojumu stacijas izveide VSRC radioteleskopu kompleksā</t>
  </si>
  <si>
    <t>1.1.1.1/16/A/237</t>
  </si>
  <si>
    <t>Dalītās virsgrāmatas tehnoloģija Latvijas finanšu nozarē</t>
  </si>
  <si>
    <t>"Vertex Capital" SIA</t>
  </si>
  <si>
    <t>40103486091</t>
  </si>
  <si>
    <t>SIA "Biznesa, mākslas un tehnoloģiju augstskola "RISEBA"",40003090010</t>
  </si>
  <si>
    <t>1.1.1.1/16/A/238</t>
  </si>
  <si>
    <t>Kognitīvās un rumpja dziļās, virspusējās muskulatūras vingrinājumu programmas, 3D virtuālās realitātes spēles ietvarā, nozīme veselības uzlabošanā vecāka gada gājuma cilvēku vidū.</t>
  </si>
  <si>
    <t>LATVIJAS SPORTA PEDAGOĢIJAS AKADĒMIJA</t>
  </si>
  <si>
    <t>90000055243</t>
  </si>
  <si>
    <t>SIA "APPLY",44103077477</t>
  </si>
  <si>
    <t>1.1.1.1/16/A/239</t>
  </si>
  <si>
    <t>Latviešu vietējā uzņēmēja sociālā portreta monitoringa sistēmas izstrāde</t>
  </si>
  <si>
    <t>LATVIJAS UNIVERSITĀTE,90000076669
VENTSPILS AUGSTSKOLA,90000362426
Latvijas Universitātes Matemātikas un informātikas institūts,90002111761</t>
  </si>
  <si>
    <t>1.1.1.1/16/A/240</t>
  </si>
  <si>
    <t>Cilmes šūnu stimulēšanas tehnoloģija to kultivēšanas apstākļos jaunu šūnu terapijas produktu audzēšanas nolūkos</t>
  </si>
  <si>
    <t>"CILMES ŠŪNU TEHNOLOĢIJAS" SIA,40103177471</t>
  </si>
  <si>
    <t>1.1.1.1/16/A/241</t>
  </si>
  <si>
    <t>Bezvadu sensoru tīkli ēku energoefektivitātes revīzijai</t>
  </si>
  <si>
    <t>1.1.1.1/16/A/242</t>
  </si>
  <si>
    <t>Mērenā klimata joslā nelabvēlīgiem vides faktoriem izturīgu liepu izlase un klonu izlase pilsētas apstādījumiem</t>
  </si>
  <si>
    <t>Atvasināta publiska persona "Latvijas Valsts mežzinātnes institūts "Silava",90002121030</t>
  </si>
  <si>
    <t>1.1.1.1/16/A/243</t>
  </si>
  <si>
    <t>INOVATĪVA ZEMA UN NULLES ENERGOPATĒRIŅA ĒKAS BEZRĀMJA KONSTRUKCIJA</t>
  </si>
  <si>
    <t>1.1.1.1/16/A/244</t>
  </si>
  <si>
    <t>Inovatīvas tehnoloģijas pielietošana jaunās paaudzes mēslojuma, uz dabas ceolīta bāzes, izstrādei un efektivitāte novērtējums</t>
  </si>
  <si>
    <t>1.1.1.1/16/A/245</t>
  </si>
  <si>
    <t>Inovatīvu attālās izpētes produktu attīstība jūras piekrastes ūdeņu efektīvākai pārvaldībai (akronīms - SCALE)</t>
  </si>
  <si>
    <t>Nodibinājums "VIDES RISINĀJUMU INSTITŪTS"</t>
  </si>
  <si>
    <t>50008131571</t>
  </si>
  <si>
    <t>1.1.1.1/16/A/246</t>
  </si>
  <si>
    <t>Inovatīvas tehnoloģijas izstrāde augstas tīrības nodrošināšanai kristālu audzēšanas procesā izmantojot MHD levitāciju</t>
  </si>
  <si>
    <t>1.1.1.1/16/A/247</t>
  </si>
  <si>
    <t>Konceptprojekta attīstīšana un testēšana inovatīvai piena govju SARA sindroma detektēšanas ierīcei</t>
  </si>
  <si>
    <t>1.1.1.1/16/A/248</t>
  </si>
  <si>
    <t>Algoritmu pētījumi un izstrāde, izmantojot (ar automatizācijas un datormācības pakāpi veidotus) mākslīgā intelekta komponentu konfigurācijas, ar mērķi novērst noziedzīgi iegūtu līdzekļu legalizāciju</t>
  </si>
  <si>
    <t>Sabiedrība ar ierobežotu atbildību "Intrum Justitia Software Development Centre"</t>
  </si>
  <si>
    <t>40103314641</t>
  </si>
  <si>
    <t>1.1.1.1/16/A/249</t>
  </si>
  <si>
    <t>Litiju vadošas polimēru jonu šķidrumu kompozītu membrānas litija akumulatoriem</t>
  </si>
  <si>
    <t>1.1.1.1/16/A/250</t>
  </si>
  <si>
    <t>Zirnekļu zīda proteīnu strukturālie pētījumi jaunu biomateriālu dizainam</t>
  </si>
  <si>
    <t>Atvasināta publiska persona "Latvijas Organiskās sintēzes institūts"</t>
  </si>
  <si>
    <t>90002111653</t>
  </si>
  <si>
    <t>1.1.1.1/16/A/251</t>
  </si>
  <si>
    <t>Kokaugu novērtēšana izmantojot augu bioķīmiskā sastāva, uzbūves un lapotnes struktūras īpatnības</t>
  </si>
  <si>
    <t>1.1.1.1/16/A/252</t>
  </si>
  <si>
    <t>Informācijas sistēmu modelēšanas principu piemērošana strukturētai un mērķtiecīgai kompetenču pārvaldībai</t>
  </si>
  <si>
    <t>1.1.1.1/16/A/253</t>
  </si>
  <si>
    <t>Duālo epiģenētikas enzīmu inhibitoru racionāls dizains vēža ārstniecībai</t>
  </si>
  <si>
    <t>1.1.1.1/16/A/254</t>
  </si>
  <si>
    <t xml:space="preserve">Aromātu veidojošās vielas 2-feniletanola biosintēze no rūpniecības blakusproduktiem izmantojot netradicionālos raugus Kluyveromyces marxianus. </t>
  </si>
  <si>
    <t>1.1.1.1/16/A/255</t>
  </si>
  <si>
    <t xml:space="preserve">Bifidobaktēriju sastāva regulēšana zīdaiņu mikrobiotā atkarībā no diētas
</t>
  </si>
  <si>
    <t>Pārtikas drošības, dzīvnieku veselības un vides zinātniskais institūts "BIOR",90009235333</t>
  </si>
  <si>
    <t>1.1.1.1/16/A/256</t>
  </si>
  <si>
    <t>Nanoelektromehānisku slēdžu izveide</t>
  </si>
  <si>
    <t>1.1.1.1/16/A/257</t>
  </si>
  <si>
    <t>Termoelektriski nanomateriāli/topoloģiski dielektriķi efektīvākai siltuma zudumu pārveidei lietderīgā enerģijā</t>
  </si>
  <si>
    <t>1.1.1.1/16/A/258</t>
  </si>
  <si>
    <t>Inovatīvu instrumentāli analītisko metožu izstrāde un pielietojums kombinētai plaša spektra ķīmiskā un bioloģiskā piesārņojuma izpētei, atbalstot prioritārās bioekonomikas nozares</t>
  </si>
  <si>
    <t>Pārtikas drošības, dzīvnieku veselības un vides zinātniskais institūts "BIOR"</t>
  </si>
  <si>
    <t>90009235333</t>
  </si>
  <si>
    <t>1.1.1.1/16/A/259</t>
  </si>
  <si>
    <t>Jaunu čukstošās galerijas modu mikrorezonatoru izstrāde optisko frekvenču standartu un biosensoru pielietojumiem, un to raksturošana ar femtosekunžu optisko frekvenču ķemmi</t>
  </si>
  <si>
    <t>1.1.1.1/16/A/260</t>
  </si>
  <si>
    <t>Audžu uz kūdras augsnēm vētru bojājumu riska novērtēšanas rīka izstrāde</t>
  </si>
  <si>
    <t>Sabiedrība ar ierobežotu atbildību "MVR LUX",45403020372</t>
  </si>
  <si>
    <t>1.1.1.1/16/A/261</t>
  </si>
  <si>
    <t>Jaunu vadības metožu izstrāde siltumnīcu augu apgaismojuma sistēmām to enerģētisko un ekoloģisko parametru uzlabošanai (uMol)</t>
  </si>
  <si>
    <t>1.1.1.1/16/A/262</t>
  </si>
  <si>
    <t>Viedā apģērba rūpniecisko prototipu komplekta dizains sporta komandu kinētiskās un biometriskās veiktspējas pārvaldībai.</t>
  </si>
  <si>
    <t>Sabiedrība ar ierobežotu atbildību "EchoTech"</t>
  </si>
  <si>
    <t>40103951484</t>
  </si>
  <si>
    <t>1.1.1.1/16/A/263</t>
  </si>
  <si>
    <t>Līmētās masīvkoksnes stiprības paaugstināšana</t>
  </si>
  <si>
    <t>Sabiedrība ar ierobežotu atbildību "Meža un koksnes produktu pētniecības un attīstības institūts",43603022749</t>
  </si>
  <si>
    <t>1.1.1.1/16/A/264</t>
  </si>
  <si>
    <t>Ceļa Aprīkojuma atbalsta Konstrukciju PAsīvās Drošības
aspektu Izpēte, Modelēšana un Testēšana</t>
  </si>
  <si>
    <t>Sabiedrība ar ierobežotu atbildību "TECNOPALI NORTH EUROPE"</t>
  </si>
  <si>
    <t>50103186141</t>
  </si>
  <si>
    <t>1.1.1.1/16/A/265</t>
  </si>
  <si>
    <t>E-pakalpojumi bez barjerām</t>
  </si>
  <si>
    <t>VIDZEMES AUGSTSKOLA,90001342592</t>
  </si>
  <si>
    <t>1.1.1.1/16/A/266</t>
  </si>
  <si>
    <t>Modulāra autonoma mobilā iekārta mazajām lauku saimniecībām</t>
  </si>
  <si>
    <t>1.1.1.1/16/A/267</t>
  </si>
  <si>
    <t>Ekonomiski pamatota un videi draudzīga elektroautobusa izveides tehnoloģijas izstrāde uz tradicionālā dīzeļdzinēja autobusa bāzes</t>
  </si>
  <si>
    <t>Akciju sabiedrība "FERRUS"</t>
  </si>
  <si>
    <t>40003444852</t>
  </si>
  <si>
    <t>1.1.1.1/16/A/268</t>
  </si>
  <si>
    <t>Svešķermeņu noteikšanas mainīga magnētiskā lauka ietekmes zonā tehnoloģijas izstrāde elektroauto bezvadu uzlādes iekārtām.</t>
  </si>
  <si>
    <t>Sabiedrība ar ierobežotu atbildību "TransfoElectric"</t>
  </si>
  <si>
    <t>40003977966</t>
  </si>
  <si>
    <t>1.1.1.1/16/A/269</t>
  </si>
  <si>
    <t>Jūras/ Okeānu Viļņu Spēkstaciju (JVS) Optimizācijas Pētniecība</t>
  </si>
  <si>
    <t>1.1.1.1/16/A/270</t>
  </si>
  <si>
    <t>Augu šūnu kultivēšanas tehnoloģijas izstrāde bioloģiski aktīvu vielu iegūšanai</t>
  </si>
  <si>
    <t>Akciju sabiedrība "Biotehniskais centrs",40003280438</t>
  </si>
  <si>
    <t>1.1.1.1/16/A/271</t>
  </si>
  <si>
    <t>Viedo līgumu piemērošana parādsaistību digitalizēšanai</t>
  </si>
  <si>
    <t>Sabiedrība ar ierobežotu atbildību "SMART PAYMENTS"</t>
  </si>
  <si>
    <t>40103970837</t>
  </si>
  <si>
    <t>1.1.1.1/16/A/272</t>
  </si>
  <si>
    <t>H.pylori eradikācijas kursa ilglaicīgā ietekme uz zarnu trakta mikrobiomu un skrīnēšanas sistēmas izstrāde paplašināta spektra beta laktamāzes kodējošo gēnu noteikšanai feču paraugos</t>
  </si>
  <si>
    <t>1.1.1.1/16/A/273</t>
  </si>
  <si>
    <t>Kombinēta AC un DC elektroapgādes sistēmas arhitektūra ēkām</t>
  </si>
  <si>
    <t>1.1.1.1/16/A/274</t>
  </si>
  <si>
    <t>Funkcionalizēta, brūces vidi modulējoša, biomateriāla izstrāde pielietojumam hronisko brūču aprūpē</t>
  </si>
  <si>
    <t>RĪGAS TEHNISKĀ UNIVERSITĀTE,90000068977
Atvasināta publiska persona "Latvijas Organiskās sintēzes institūts",90002111653</t>
  </si>
  <si>
    <t>1.1.1.1/16/A/275</t>
  </si>
  <si>
    <t>Konceptprojekta attīstīšana un testēšana jauna veida mazizmēra 100 keV Bora jonu implantācijas ierīcei</t>
  </si>
  <si>
    <t>1.1.1.1/16/A/276</t>
  </si>
  <si>
    <t>Daudzparametru datorsimulāciju programmas izstrāde gandrīz nulles enerģijas patēriņa ēku dzīves cikla optimālo izmešu, energoefektivitātes un izmaksu izvēļņu pētīšanai (ZERO).</t>
  </si>
  <si>
    <t>1.1.1.1/16/A/277</t>
  </si>
  <si>
    <t>Bagātīgi vizuāli vaicājumi uz ontoloģijām balstītā datu piekļuvē</t>
  </si>
  <si>
    <t>1.1.1.1/16/A/278</t>
  </si>
  <si>
    <t xml:space="preserve">Augstas precizitātes lāzeru spektroskopijas standarta izveide Te2 molekulu tvaikos un mērījumi ar femtosekunžu optiskās frekvenču ķemmes lāzeri.
</t>
  </si>
  <si>
    <t>1.1.1.1/16/A/279</t>
  </si>
  <si>
    <t>Organisko sadzīves atkritumu apstrādes tehnoloģijas efektīvai atjaunojamās enerģijas ražošanai</t>
  </si>
  <si>
    <t>1.1.1.1/16/A/280</t>
  </si>
  <si>
    <t>Energoietilpīga ražošanas procesa optimāla plānošana un tā elektroenerģijas patēriņa optimizācija atkarībā no tirgus cenas izmaiņām</t>
  </si>
  <si>
    <t>SIA "ENERGOSERT"</t>
  </si>
  <si>
    <t>40103835830</t>
  </si>
  <si>
    <t>1.1.1.1/16/A/281</t>
  </si>
  <si>
    <t>Diazonamīda mazmolekulārie struktūranalogi kā pretvēža līdzekļi</t>
  </si>
  <si>
    <t>1.1.1.1/16/A/282</t>
  </si>
  <si>
    <t>Garķēžu acilkarnitīni: loma cukura diabēta patoģenēzē un izmantošana diagnostikā</t>
  </si>
  <si>
    <t>1.1.1.1/16/A/283</t>
  </si>
  <si>
    <t>Jaunas lipoproteīnu klases sintēze un to fizikālķīmisko un bioķīmisko īpašību izpēte</t>
  </si>
  <si>
    <t>1.1.1.1/16/A/284</t>
  </si>
  <si>
    <t>Jaunu Pyrrolobenzodiazepīnu, kā potenciālo pretvēža aģentu sintēze un in vitro novērtēšana</t>
  </si>
  <si>
    <t>1.1.1.1/16/A/285</t>
  </si>
  <si>
    <t>Viedās pilsētas satiksmes plūsmas analīzes sistēmas izpēte un izstrāde drošas un ērtas pilsētvides radīšanai</t>
  </si>
  <si>
    <t>SIA "Citintelly"</t>
  </si>
  <si>
    <t>40103372620</t>
  </si>
  <si>
    <t>1.1.1.1/16/A/286</t>
  </si>
  <si>
    <t>Uz Kardāna montēta optiskā sistēma Zemes
novērošanai no mikrosatelītiem</t>
  </si>
  <si>
    <t>1.1.1.1/16/A/287</t>
  </si>
  <si>
    <t>Jaunu liposomālo medikamentu formu attīstīšana vēža teranostikai</t>
  </si>
  <si>
    <t>1.1.1.1/16/A/288</t>
  </si>
  <si>
    <t>Monokristālu rentgenstaru difrakcijas analīze kristāliskajā sūklī iekļautajiem organiskiem savienojumiem</t>
  </si>
  <si>
    <t>1.1.1.1/16/A/289</t>
  </si>
  <si>
    <t>Organiskos katjonus saturoši luminogēni kā mākslīgās gaismas avoti</t>
  </si>
  <si>
    <t>Latvijas Universitātes Cietvielu fizikas institūts,</t>
  </si>
  <si>
    <t>1.1.1.1/16/A/290</t>
  </si>
  <si>
    <t>Malārijas asins posma proteāžu inhbitoru izveide</t>
  </si>
  <si>
    <t>1.1.1.1/16/A/291</t>
  </si>
  <si>
    <t>Polifunkcionālu zāļu rezistences inhibitoru dizains un īpašību izpēte efektīvākai vēža slimību ārstēšanai.</t>
  </si>
  <si>
    <t>1.1.1.1/16/A/292</t>
  </si>
  <si>
    <t>Jaunu Sigma-1 receptora pozitīvo alostērisko modulatoru sintēze un attīstīšana Alcheimera terapijai.</t>
  </si>
  <si>
    <t>1.1.1.1/16/A/293</t>
  </si>
  <si>
    <t>Otrā tipa cukura diabēta preparātu oriģinālmetožu izstrāde</t>
  </si>
  <si>
    <t>1.1.1.1/16/A/294</t>
  </si>
  <si>
    <t>Antimetastātisku zāļvielu kandidātu izstrāde</t>
  </si>
  <si>
    <t>1.1.1.1/16/A/295</t>
  </si>
  <si>
    <t xml:space="preserve">pH-Jūtīgas hibrīdās pretvēža zāles </t>
  </si>
  <si>
    <t>1.1.1.1/16/A/296</t>
  </si>
  <si>
    <t>Jaunsintezēti R-fenibuta atvasinājumi depresijas un neirodeģenerācijas ārstēšanai pēc traumatiska smadzeņu bojājuma</t>
  </si>
  <si>
    <t>1.1.1.1/16/A/297</t>
  </si>
  <si>
    <t>Selektīvu metaloenzīmu inhibitoru izveide un pretvēža aktivitātes pētījumi</t>
  </si>
  <si>
    <t>1.1.1.1/16/A/298</t>
  </si>
  <si>
    <t>Tioredoksīnreduktāzes inhibitoru izveide un pretvēža aktivitātes pētījumi</t>
  </si>
  <si>
    <t>1.1.1.1/16/A/299</t>
  </si>
  <si>
    <t>Spēlētāju un citu objektu sekošanas un atpazīšanas tehnoloģiju attīstība sporta spēlēm</t>
  </si>
  <si>
    <t>Sabiedrība ar ierobežotu atbildību "Playgineering systems"</t>
  </si>
  <si>
    <t>40103393228</t>
  </si>
  <si>
    <t>1.1.1.1/16/A/300</t>
  </si>
  <si>
    <t>RIS/HIS papildmoduļu izstrāde radioloģisko attēlu attēlošanā un analīzē</t>
  </si>
  <si>
    <t>SIA "Arbor Medical Korporācija"</t>
  </si>
  <si>
    <t>40003547099</t>
  </si>
  <si>
    <t>1.1.1.1/16/A/301</t>
  </si>
  <si>
    <t xml:space="preserve">„Jauna siltumizolācijas kompozītmateriāla izstrāde
uz hidrauliskā, submikronu daļiņu saturošā sausā maisījuma bāzes”
</t>
  </si>
  <si>
    <t>SIA "THERMEKO"</t>
  </si>
  <si>
    <t>40103252943</t>
  </si>
  <si>
    <t>SIA "Articom",40103232203</t>
  </si>
  <si>
    <t>1.1.1.1/16/A/302</t>
  </si>
  <si>
    <t>Gudrā katlumāja</t>
  </si>
  <si>
    <t>Akciju sabiedrība "KOMFORTS INDUSTRIES"</t>
  </si>
  <si>
    <t>40003012105</t>
  </si>
  <si>
    <t>Sabiedrība ar ierobežotu atbildību "BANKOR-BALTIJA",40003033588</t>
  </si>
  <si>
    <t>1.1.1.1/16/A/303</t>
  </si>
  <si>
    <t>“Zema bakteriālās kontaminācijas riska priekšlaicīgi dzimušu bērnu ar samazinātu dzimšanas svaru inkubatora izpēte un izveide”</t>
  </si>
  <si>
    <t>Sabiedrība ar ierobežotu atbildību "ARMGATE"</t>
  </si>
  <si>
    <t>50003208531</t>
  </si>
  <si>
    <t>1.1.1.1/16/A/304</t>
  </si>
  <si>
    <t>“Rūpnieciskais pētījums par specifisku vides apstākļu ietekmi uz  LED moduļu un LED gaismekļu kvalitatīvajiem parametriem un atbilstoši pielāgotu LED gaismekļu eksperimentālā izstrāde”</t>
  </si>
  <si>
    <t>SIA "VIZULO"</t>
  </si>
  <si>
    <t>40103590897</t>
  </si>
  <si>
    <t>1.1.1.1/16/A/305</t>
  </si>
  <si>
    <t>Jaunās paaudzes spektrometrijas pētījums: dizaina un tehnoloģiju izstrāde inovatīvu diožu optisko detektoru ražošanai.</t>
  </si>
  <si>
    <t>Akciju sabiedrība "RD ALFA MIKROELEKTRONIKAS DEPARTAMENTS"</t>
  </si>
  <si>
    <t>40003599743</t>
  </si>
  <si>
    <t>Sabiedrība ar ierobežotu atbildību "Haylight",40103809772</t>
  </si>
  <si>
    <t>1.1.1.1/16/A/306</t>
  </si>
  <si>
    <t>“Medicīnisko datu pārnese un vizualizācija lietojot paplašinātās realitātes tehnoloģijas”</t>
  </si>
  <si>
    <t>Anatomy Next SIA</t>
  </si>
  <si>
    <t>40103937758</t>
  </si>
  <si>
    <t>1.1.1.1/16/A/307</t>
  </si>
  <si>
    <t>Medicīnisko un aromātisko augu ģenētiskāsdaudzveidības palielināšana</t>
  </si>
  <si>
    <t>Sabiedrība ar ierobežotu atbildību "FIELD AND FOREST"</t>
  </si>
  <si>
    <t>40003759259</t>
  </si>
  <si>
    <t>Nodibinājums "VIDES RISINĀJUMU INSTITŪTS",50008131571</t>
  </si>
  <si>
    <t>1.1.1.1/16/A/308</t>
  </si>
  <si>
    <t>3D drukāšanas iestatījumu ietekmes uz detaļas kvalitāti izpēte un mākslīgā intelekta programmatūras izstrāde optimālo iestatījumu iegūšanai</t>
  </si>
  <si>
    <t>SIA 3D GURU</t>
  </si>
  <si>
    <t>40103856353</t>
  </si>
  <si>
    <t>1.1.1.1/16/A/309</t>
  </si>
  <si>
    <t xml:space="preserve">Sadzīves atkritumu morfoloģiskā sastāva ilgtermiņa noteikšana </t>
  </si>
  <si>
    <t>SIA "EKO KURZEME"</t>
  </si>
  <si>
    <t>42103030389</t>
  </si>
  <si>
    <t>BANKU AUGSTSKOLA,90000437699
LIEPĀJAS UNIVERSITĀTE,90000036859</t>
  </si>
  <si>
    <t>1.1.1.1/16/A/310</t>
  </si>
  <si>
    <t>Ūdens attīrīšana ar fotodisociācijas metodi</t>
  </si>
  <si>
    <t>SIA Zinātniskās pētniecības centrs HIDROBIOTEH</t>
  </si>
  <si>
    <t>40103579688</t>
  </si>
  <si>
    <t>1.1.1.1/18/A/001</t>
  </si>
  <si>
    <t>Uz čukstošās galerijas modas mikrorezonatora bāzes veidota optisko frekvenču ķemmes ģeneratora izstrāde un tā pielietojumi telekomunikācijās</t>
  </si>
  <si>
    <t>Atsaukts</t>
  </si>
  <si>
    <t>RĪGAS TEHNISKĀ UNIVERSITĀTE,90000068977
Sabiedrība ar ierobežotu atbildību "AFFOC SOLUTIONS",53603045601</t>
  </si>
  <si>
    <t>1.1.1.1/18/A/002</t>
  </si>
  <si>
    <t>1.1.1.1/18/A/003</t>
  </si>
  <si>
    <t>Jaunu pretvēža vielu izveidošana, balstoties uz selenoenzīma inhibēšanu</t>
  </si>
  <si>
    <t>1.1.1.1/18/A/004</t>
  </si>
  <si>
    <t>Ķīmiski modificēts mākslīgais zirnekļu zīds</t>
  </si>
  <si>
    <t>1.1.1.1/18/A/005</t>
  </si>
  <si>
    <t>Jaunas lipopeptīdu klases savienojumu sintēze un to fizikāli ķīmisko un bioķīmisko īpašību izpēte</t>
  </si>
  <si>
    <t>1.1.1.1/18/A/006</t>
  </si>
  <si>
    <t>SAI – aizdomīgu darbību identifikācija, mašīnmācīšanās metožu pielietojums aizdomīgu darbību atklāšanai</t>
  </si>
  <si>
    <t>1.1.1.1/18/A/007</t>
  </si>
  <si>
    <t>Biomasas maisījumu termiskās sadalīšanās un degšanas procesu aktivizācija mikroviļņu priekšapstrādē ar degšanas un siltuma ražošanas procesu kompleksu elektrodinamisko vadību</t>
  </si>
  <si>
    <t>1.1.1.1/18/A/008</t>
  </si>
  <si>
    <t>Lauksaimniecības un kokrūpniecības blakusproduktu pārstrāde biobutanolā  un produktos ar augstu pievienoto vērtību</t>
  </si>
  <si>
    <t>1.1.1.1/18/A/009</t>
  </si>
  <si>
    <t>Jauna koncepcija gandrīz nulle enerģijas patēriņa ēku būvniecībai no ekoloģiskiem un atjaunojamajiem dabas resursiem</t>
  </si>
  <si>
    <t>Sabiedrība ar ierobežotu atbildību "Procesu analīzes un izpētes centrs",40003203547
Sabiedrība ar ierobežotu atbildību "WWL Houses",43603025196</t>
  </si>
  <si>
    <t>1.1.1.1/18/A/010</t>
  </si>
  <si>
    <t>RISINĀJUMA INSTRUMENTS VIEDO POLIMĒRU NANOKOMPOZĪTU KONSTRUKCIJU ADITĪVAI RAŽOŠANAI INDUSTRIJAS 4.0 IETVARĀ - ANCI</t>
  </si>
  <si>
    <t>Zinātniskā ražošanas firma "RITEC" , SIA,40103045390</t>
  </si>
  <si>
    <t>1.1.1.1/18/A/011</t>
  </si>
  <si>
    <t>Jauna metodoloģija konstrukciju tehniskā stāvokļa monitoringam</t>
  </si>
  <si>
    <t>1.1.1.1/18/A/012</t>
  </si>
  <si>
    <t>Koka daudzstāvu ēkas konstruktīvo risinājumu izstrāde, izmantojot hibrīdos koksnes materiālus un konstrukcijas</t>
  </si>
  <si>
    <t>Sabiedrība ar ierobežotu atbildību "JĒKABPILS PMK",45403003160</t>
  </si>
  <si>
    <t>1.1.1.1/18/A/013</t>
  </si>
  <si>
    <t>Analogo IM (integrālo mikroshēmu) salīdzinošo stabilitātes raksturojumu izpēte un metodisko ieteikumu izstrāde, reaģējot uz dažādas intensitātes jonizējošā starojuma devu mainīgā starojuma devas ātruma ietekmē</t>
  </si>
  <si>
    <t>Latvijas Universitātes Cietvielu fizikas institūts,90002124925</t>
  </si>
  <si>
    <t>1.1.1.1/18/A/014</t>
  </si>
  <si>
    <t>SIA "Biznesa, mākslas un tehnoloģiju augstskola "RISEBA""</t>
  </si>
  <si>
    <t>40003090010</t>
  </si>
  <si>
    <t>1.1.1.1/18/A/015</t>
  </si>
  <si>
    <t>Viedu ierīču un sensoru izstrāde biomarķieru noteikšanai izelpā  pielietojumiem neinvazīvai agrīnai vēža diagnosticēšanai</t>
  </si>
  <si>
    <t>1.1.1.1/18/A/016</t>
  </si>
  <si>
    <t>Polifunkcionālu zāļu rezistences inhibitoru dizains, sintēze un fizikāli-ķīmisko īpašību izpēte efektīvākai vēža slimību ārstēšanai.</t>
  </si>
  <si>
    <t>1.1.1.1/18/A/017</t>
  </si>
  <si>
    <t>Augsnes hidraulisko parametru novērtējums, izmantojot tālizpētes metodes, ar pielietojumu bioekonomikā</t>
  </si>
  <si>
    <t>1.1.1.1/18/A/018</t>
  </si>
  <si>
    <t>Jaunas liposomālās zāļu formas teranostiskai pielietošanai vēža terapijā</t>
  </si>
  <si>
    <t>1.1.1.1/18/A/019</t>
  </si>
  <si>
    <t>Selektīvu malārijas treonil-tRNS inhibitoru izveide</t>
  </si>
  <si>
    <t>1.1.1.1/18/A/020</t>
  </si>
  <si>
    <t>Molekulāro marķieru atlase un izvērtēšana piena kvalitātes un kvantitātes pazīmju uzlabošanai Latvijas piena govīs.</t>
  </si>
  <si>
    <t>1.1.1.1/18/A/021</t>
  </si>
  <si>
    <t>Mūzikas parametru uztveres un apstrādes īpatnības indivīdiem ar uzmanības deficīta (hiperaktivitātes) sindromu: starpdisciplinārā neirokognitīvā modeļa programmatūras AD(H)DMusEd izstrāde un aprobācija mūzikas mācīšanās un muzicēšanas procesā</t>
  </si>
  <si>
    <t>Jāzepa Vītola Latvijas Mūzikas akadēmija</t>
  </si>
  <si>
    <t>90000028796</t>
  </si>
  <si>
    <t>1.1.1.1/18/A/022</t>
  </si>
  <si>
    <t>Crypthecodinium cohnii un Zymomonas mobilis sintrofija omega 3 taukskābju ražošanai no biodegvielas un cukura rūpniecības blakusproduktiem</t>
  </si>
  <si>
    <t>Atvasināta publiska persona "Latvijas Valsts koksnes ķīmijas institūts",90002128378
Akciju sabiedrība "Biotehniskais centrs",40003280438</t>
  </si>
  <si>
    <t>1.1.1.1/18/A/023</t>
  </si>
  <si>
    <t>Līmēšanas un impregnēšanas procesu izpēte jaunu liekti līmēto koksnes produktu ražošanas attīstībai</t>
  </si>
  <si>
    <t>SIA "EKJU"</t>
  </si>
  <si>
    <t>40003051329</t>
  </si>
  <si>
    <t>1.1.1.1/18/A/024</t>
  </si>
  <si>
    <t>Vieds stiegrots epoksīdsveķu kompozītmateriāls ar paaugstinātu sabrukšanas stīgrumu.</t>
  </si>
  <si>
    <t>1.1.1.1/18/A/025</t>
  </si>
  <si>
    <t>Viedo  bio-šķiedru izolācijas materiālu izstrāde integrēšanai ēku konstrukciju elementos energoefektīvai termiska komforta nodrošināšanai iekštelpās</t>
  </si>
  <si>
    <t>1.1.1.1/18/A/026</t>
  </si>
  <si>
    <t>Ribes ģints augu, Cecidophyopsis pumpurērču un upeņu reversijas vīrusa izpēte ilgtspējīgai Ribes ģints ogulāju rezistences selekcijai un audzēšanai</t>
  </si>
  <si>
    <t>1.1.1.1/18/A/027</t>
  </si>
  <si>
    <t>Lielajos datos balstīta valsts un pašvaldību stratēģiskai attīstībai nozīmīgu infrastruktūras objektu un transporta tīklu investīciju projektu optimizācijas un lietderības izvērtēšanas metodes un algoritma izveide</t>
  </si>
  <si>
    <t>"Latvijas Mobilais Telefons" SIA,50003050931</t>
  </si>
  <si>
    <t>1.1.1.1/18/A/028</t>
  </si>
  <si>
    <t>Antibakteriāli kompozītu biomateriāli hronisku brūču aprūpei (CombiCare).</t>
  </si>
  <si>
    <t>LATVIJAS UNIVERSITĀTE,90000076669
RĪGAS TEHNISKĀ UNIVERSITĀTE,90000068977</t>
  </si>
  <si>
    <t>1.1.1.1/18/A/029</t>
  </si>
  <si>
    <t>Inovatīva poliuretāna putuplasta siltumizolācijas materiāla izstrādne ar zema siltumnīcas efekta potenciāla uzputošanās aģentiem un ilgtspējīgām izejvielām</t>
  </si>
  <si>
    <t>Sabiedrība ar ierobežotu atbildību "Ritols",40103003433</t>
  </si>
  <si>
    <t>1.1.1.1/18/A/030</t>
  </si>
  <si>
    <t>Ābeļu un bumbieru kraupja (Venturia spp.) ierosinātāju un mijiedarbības ar saimniekaugiem izpēte ierobežošanas stratēģiju pilnveidošanai un rezistences selekcijai</t>
  </si>
  <si>
    <t>1.1.1.1/18/A/031</t>
  </si>
  <si>
    <t>Rīku komplekts ēkas sienu higrotermālā stāvokļa novērtēšanai</t>
  </si>
  <si>
    <t>1.1.1.1/18/A/032</t>
  </si>
  <si>
    <t>Iekštelpu gaisa filtrēšanas iekārta</t>
  </si>
  <si>
    <t>1.1.1.1/18/A/033</t>
  </si>
  <si>
    <t>Inovatīva koksnes biorafinēšanas procesa, izmantojot  termoķīmiskās konversijas tehnoloģijas, izstrāde</t>
  </si>
  <si>
    <t>1.1.1.1/18/A/034</t>
  </si>
  <si>
    <t>Reaģējoša un adaptīvā ēkas fasāde</t>
  </si>
  <si>
    <t>1.1.1.1/18/A/035</t>
  </si>
  <si>
    <t>Magnētisko daļiņu šķirošana izmantojot slāpekļa-vakanču centrus dimantos kā magnētiskā lauka sensorus</t>
  </si>
  <si>
    <t>1.1.1.1/18/A/036</t>
  </si>
  <si>
    <t>Enkura tipa fāzu pārejas materiālu tehnoloģija enerģijas uzglabāšanai mājsaimniecībās un centralizētajā siltumapgādē (AnEST)</t>
  </si>
  <si>
    <t>1.1.1.1/18/A/037</t>
  </si>
  <si>
    <t>Jaudas pastiprinātāju linearizācijas tehnoloģiju izpēte nanosatelītu komunikāciju sistēmu efektivitātes paaugstināšanai (HSCOM)</t>
  </si>
  <si>
    <t>1.1.1.1/18/A/038</t>
  </si>
  <si>
    <t>Aktīvo antenu režģu tehnoloģijā balstītas vairākpiekļuves augšup un lejupsaites satelītu Zemes bāzes stacijas koncepcijas un prototipa izstrāde (SMART-GS)</t>
  </si>
  <si>
    <t>1.1.1.1/18/A/039</t>
  </si>
  <si>
    <t>Jaunu nanostrukturēto pārklājumu Superlattice izstrāde un testēšana</t>
  </si>
  <si>
    <t>Pārtraukts</t>
  </si>
  <si>
    <t>1.1.1.1/18/A/040</t>
  </si>
  <si>
    <t>Nano-līmenī modificētu tekstiliju virsmas pārklājumu sintēze un elektroniskās atbalsta sistēmas integrācija viedā apģērbā ar ballistiskās aizsardzības funkcijām</t>
  </si>
  <si>
    <t>SIA "SRC BRASA",40003855474</t>
  </si>
  <si>
    <t>1.1.1.1/18/A/041</t>
  </si>
  <si>
    <t>Dažādu šķiedru sastāva tekstilmateriālu ietekme uz fiziski aktīva cilvēka ādas veselību</t>
  </si>
  <si>
    <t>RĪGAS STRADIŅA UNIVERSITĀTE,90000013771
SIA "SRC BRASA",40003855474</t>
  </si>
  <si>
    <t>1.1.1.1/18/A/042</t>
  </si>
  <si>
    <t>Inovatīva biomasas ūdenssildāmā katla sistēma (IBioWHBS)</t>
  </si>
  <si>
    <t>Akciju sabiedrība "KOMFORTS INDUSTRIES",40003012105</t>
  </si>
  <si>
    <t>1.1.1.1/18/A/043</t>
  </si>
  <si>
    <t>Inovatīvi risinājumi pavasara savvaļas ārstniecības un aromātisko augu audzēšanas tehnoloģijās un izmantošanā</t>
  </si>
  <si>
    <t>Atvasināta publiska persona "Latvijas Organiskās sintēzes institūts",90002111653
Nodibinājums "VIDES RISINĀJUMU INSTITŪTS",50008131571</t>
  </si>
  <si>
    <t>1.1.1.1/18/A/044</t>
  </si>
  <si>
    <t>Birstošu materiālu centrbēdzes kalte (Cedr)</t>
  </si>
  <si>
    <t>1.1.1.1/18/A/045</t>
  </si>
  <si>
    <t>Dziļās mašīnmācīšanās modeļi un to dzīves cikla pārvaldības ietvars multimediju datu apstrādei ziņu aģentūrās</t>
  </si>
  <si>
    <t>1.1.1.1/18/A/046</t>
  </si>
  <si>
    <t>IWiRoM: Intelektiskas ziemas ceļu uzturēšanas atbalsta informācijas sistēmas, modeļu un algoritmu izstrāde</t>
  </si>
  <si>
    <t>RĪGAS TEHNISKĀ UNIVERSITĀTE,90000068977
SIA "APPLY",44103077477</t>
  </si>
  <si>
    <t>1.1.1.1/18/A/047</t>
  </si>
  <si>
    <t>Latvijas upju tīkla datormodeļa izstrāde upju piesārņojuma procesu pētniecībai</t>
  </si>
  <si>
    <t>1.1.1.1/18/A/048</t>
  </si>
  <si>
    <t>Inovatīva cilmes šūnu ekspansijas metode prognostiskai tendinīta ārstešanai zirgiem</t>
  </si>
  <si>
    <t>Pārtikas drošības, dzīvnieku veselības un vides zinātniskais institūts "BIOR",90009235333
SIA "Saules Veselības centrs",40103357674</t>
  </si>
  <si>
    <t>1.1.1.1/18/A/049</t>
  </si>
  <si>
    <t>Advancētu gaismas avotu izstrāde augstas precizitātes atomu absorbcijas spektrometriem</t>
  </si>
  <si>
    <t>1.1.1.1/18/A/050</t>
  </si>
  <si>
    <t>Ēdamo gliemežu parazitofaunas izpēte un tas loma Latvijas gliemežu audzētāju konkurētspējā.</t>
  </si>
  <si>
    <t>1.1.1.1/18/A/051</t>
  </si>
  <si>
    <t>"Optisko šķiedru jaunas ražošanas un apstrādes tehnoloģijas pētniecība un izstrāde"</t>
  </si>
  <si>
    <t>Sabiedrība ar ierobežotu atbildību "Light Guide Optics International"</t>
  </si>
  <si>
    <t>41503034724</t>
  </si>
  <si>
    <t>1.1.1.1/18/A/052</t>
  </si>
  <si>
    <t>Efektīvas un drošas satveršanas ierīces izstrāde un eksperimentālā pārbaude augstas stiprības un veiktspējas elastīgo kompozītmateriāla lentu vien ass stiepē</t>
  </si>
  <si>
    <t>1.1.1.1/18/A/053</t>
  </si>
  <si>
    <t>Tradicionālu pultrūzijas procesu efektivitātes uzlabošana</t>
  </si>
  <si>
    <t>Sabiedrība ar ierobežotu atbildību "Juvitek",40003982134</t>
  </si>
  <si>
    <t>1.1.1.1/18/A/054</t>
  </si>
  <si>
    <t>Inovatīva jonu ciklotronu masspektrometrijas izmantošana, lai paplašinātu notekūdeņu pielietojumu epidemioloģiskajā analīzē, sabiedrības veselības novērtēšanai</t>
  </si>
  <si>
    <t>1.1.1.1/18/A/055</t>
  </si>
  <si>
    <t>Jaunas paaudzes sinhronā relaktances elektrodzinēja izstrāde</t>
  </si>
  <si>
    <t>1.1.1.1/18/A/056</t>
  </si>
  <si>
    <t>Jaunas fluorētas aminoskābes KMR-balstītai strukturālajai bioloģijai</t>
  </si>
  <si>
    <t>1.1.1.1/18/A/057</t>
  </si>
  <si>
    <t>Finanšu tehnoloģiju (Fintech) un E-pārvaldes mijiedarbības ietekme uz Latvijas ekonomiku</t>
  </si>
  <si>
    <t>LATVIJAS ZINĀTŅU AKADĒMIJA</t>
  </si>
  <si>
    <t>90000022543</t>
  </si>
  <si>
    <t>1.1.1.1/18/A/058</t>
  </si>
  <si>
    <t>Informācijas sistēmas izveidošana uzņēmumu finansiāli-ekonomiskās darbības analīzei un investīciju pievilcības  novērtēšanai</t>
  </si>
  <si>
    <t>RĪGAS TEHNISKĀ UNIVERSITĀTE,90000068977
Akciju sabiedrība "NORD CAPITAL MARKETS",40103264660
Ieguldījumu pārvaldes akciju sabiedrība "INVL Asset Management",40003605043
SIA "LURSOFT IT",40003170000</t>
  </si>
  <si>
    <t>1.1.1.1/18/A/059</t>
  </si>
  <si>
    <t>Tehnoloģija vienšūnu proteīna ražošanai no biomasas atlikumiem (Tech_SCP)</t>
  </si>
  <si>
    <t>1.1.1.1/18/A/060</t>
  </si>
  <si>
    <t>Uz neironu tīkliem bāzēta sistēma ādas vēža agrīnas diagnostikas kvalitātes uzlabošanai</t>
  </si>
  <si>
    <t>1.1.1.1/18/A/061</t>
  </si>
  <si>
    <t>Reģionālā ilgtermiņa ģeodēziskā tikla novērojumu stacijas izveide VSRC radioteleskopu kompleksā izmantojot kosmiskās ģeodēzijas tehnoloģijas (SpaceGeoVenta)</t>
  </si>
  <si>
    <t>1.1.1.1/18/A/062</t>
  </si>
  <si>
    <t>Inovatīvi ar oglekli bagātināti nanostrukturēti keramiskie pārklājumi triboloģiskajiem pielietojumiem un viedo tehnoloģiju izstrādāšana to iegūšanai</t>
  </si>
  <si>
    <t>SIA "AGL TECHNOLOGIES",40103163626</t>
  </si>
  <si>
    <t>1.1.1.1/18/A/063</t>
  </si>
  <si>
    <t>Nākošās paaudzes agregācijas inducētās emisijas luminogēni kā mākslīgās gaismas avoti</t>
  </si>
  <si>
    <t>1.1.1.1/18/A/064</t>
  </si>
  <si>
    <t>Iespējamās 1,4-dihidropiridīnu terapeitiskās aktivitātes pārbaude multiplās sklerozes eksperimentālajos modeļos</t>
  </si>
  <si>
    <t>1.1.1.1/18/A/065</t>
  </si>
  <si>
    <t>Modulāra harvestera un biokurināmā ražošanas tehnoloģijas izstrādāšana un testēšana kokaugu stādījumos</t>
  </si>
  <si>
    <t>1.1.1.1/18/A/066</t>
  </si>
  <si>
    <t>Pētījumi D vitamīna noteikšanai neiznvazīvā veidā un prototipa izveide</t>
  </si>
  <si>
    <t>Sabiedrība ar ierobežotu atbildību "J.Ķīsis",40002012540</t>
  </si>
  <si>
    <t>1.1.1.1/18/A/067</t>
  </si>
  <si>
    <t>Kompleksa tehnoloģijas izstrāde kritisko metālu ieguvei no elektronisko atkritumu otrreizējās pārstrādes (COMTEC) (ang. “Development of complex technology of electronic scrap recycling for critical raw metals extraction (COMTEC)”)</t>
  </si>
  <si>
    <t>1.1.1.1/18/A/068</t>
  </si>
  <si>
    <t>Efektīvu apvalkā pumpētu šķiedru optisko pastiprinātāju izstrāde telekomunikāciju sistēmām</t>
  </si>
  <si>
    <t>Latvijas Universitātes Cietvielu fizikas institūts,90002124925
Sabiedrība ar ierobežotu atbildību "AFFOC SOLUTIONS",53603045601</t>
  </si>
  <si>
    <t>1.1.1.1/18/A/069</t>
  </si>
  <si>
    <t>Ar pārejas metālu joniem aktivēti jauni materiāli optiskā temperatūras sensora prototipa izveidei (TROTSEN)</t>
  </si>
  <si>
    <t>Sabiedrība ar ierobežotu atbildību "Light Guide Optics International",41503034724</t>
  </si>
  <si>
    <t>1.1.1.1/18/A/070</t>
  </si>
  <si>
    <t>Inovatīvu un ilgtspējīgu ceļa segas materiālu izstrāde izmantojot gumijas riepu atkritumus un industriālus blakusproduktus</t>
  </si>
  <si>
    <t>Ceļu būves firma SIA "BINDERS",40003164644
SIA "Ceļu eksperts",40003876635</t>
  </si>
  <si>
    <t>1.1.1.1/18/A/071</t>
  </si>
  <si>
    <t>1.1.1.1/18/A/072</t>
  </si>
  <si>
    <t>Nieru karcinomas specifisku aptamēru atlase un to mijiedarbības ar audzēja šūnām raksturošana</t>
  </si>
  <si>
    <t>1.1.1.1/18/A/073</t>
  </si>
  <si>
    <t>Viedie Metālu Oksīdu Nanopārklājumi un HIPIMS Tehnoloģijas</t>
  </si>
  <si>
    <t>Sabiedrība ar ierobežotu atbildību "Sidrabe Vacuum",40203161388</t>
  </si>
  <si>
    <t>1.1.1.1/18/A/074</t>
  </si>
  <si>
    <t>Autotransporta radiosakaru tīkla risinājumu izstrāde integrētā 4G/5G tīklā</t>
  </si>
  <si>
    <t>1.1.1.1/18/A/075</t>
  </si>
  <si>
    <t>Videi draudzīga bezatlikumu tehnoloģija šķidrās biodegvielas un biogāzes ražošanai no biomasas</t>
  </si>
  <si>
    <t>Sabiedrība ar ierobežotu atbildību "Bio RE",50103704121</t>
  </si>
  <si>
    <t>1.1.1.1/18/A/076</t>
  </si>
  <si>
    <t>Vienotās valkājamās enerģijas ieguves sistēmas izveide</t>
  </si>
  <si>
    <t>1.1.1.1/18/A/077</t>
  </si>
  <si>
    <t>Ražošanas protokola adaptācija un optimizācija dabīgo galētājšūnu (NK) produktiem ar potenciālo pielietojumu olnīcu vēža imūnterapijā</t>
  </si>
  <si>
    <t>1.1.1.1/18/A/078</t>
  </si>
  <si>
    <t>Vieda modeļbāzēta kontroles sistēma kristālu audzēšanas procesiem</t>
  </si>
  <si>
    <t>1.1.1.1/18/A/079</t>
  </si>
  <si>
    <t>Bērnu ļaundabīgo audzēju genomu iniciatīva</t>
  </si>
  <si>
    <t>Sabiedrība ar ierobežotu atbildību "Mikrotīkls",40003286799</t>
  </si>
  <si>
    <t>1.1.1.1/18/A/080</t>
  </si>
  <si>
    <t>Nanostrukturētas metāla-dielektriķa-metāla vairākslāņu sistēmas biosensoriem</t>
  </si>
  <si>
    <t>1.1.1.1/18/A/081</t>
  </si>
  <si>
    <t>Klimata izmaiņas mazinošu dārzkopības tehnoloģisko risinājumu izstrāde un demonstrēšana Latvijā</t>
  </si>
  <si>
    <t>1.1.1.1/18/A/082</t>
  </si>
  <si>
    <t>Jaunu DNS bakteriofāgu izpēte: no genomu sekvencēm līdz proteīnu telpiskām struktūrām</t>
  </si>
  <si>
    <t>1.1.1.1/18/A/083</t>
  </si>
  <si>
    <t>Ogļskābes anhidrāzi IX saturošas vīrusveidīgās daļiņas kā pretvēža vakcīnas kandidāti</t>
  </si>
  <si>
    <t>1.1.1.1/18/A/084</t>
  </si>
  <si>
    <t>Ekstracelulārajās vezikulās ietvertā cilvēka un mikrobioma transkiptoma klīniskā nozīme</t>
  </si>
  <si>
    <t>SIA "GENERA",40003551431</t>
  </si>
  <si>
    <t>1.1.1.1/18/A/085</t>
  </si>
  <si>
    <t>Bakteriofāga izcelsmes dsRNS kā imūnstimulators anti PD-1/PDL-1 terapijā audzējos</t>
  </si>
  <si>
    <t>1.1.1.1/18/A/086</t>
  </si>
  <si>
    <t>Uz G genotipa HBV kor-antigēnu balstīta universāla platforma vakcīnu izstrāde</t>
  </si>
  <si>
    <t>1.1.1.1/18/A/087</t>
  </si>
  <si>
    <t>Industrijai pielāgota antropoloģiskā pētījuma prototipa izstrāde 
(ANTHRO-INDUSTRY)</t>
  </si>
  <si>
    <t>Sabiedrība ar ierobežotu atbildību "Jaunrades laboratorija",40103977816</t>
  </si>
  <si>
    <t>1.1.1.1/18/A/088</t>
  </si>
  <si>
    <t>Daudzzāļu rezistentā tuberkuloze Latvijā: pētījumi problēmas risināšanai</t>
  </si>
  <si>
    <t>1.1.1.1/18/A/089</t>
  </si>
  <si>
    <t>Molekulārie RNS faktori hipofīzes adenomas attīstībā</t>
  </si>
  <si>
    <t>1.1.1.1/18/A/090</t>
  </si>
  <si>
    <t>Inovatīvas metodes un tehnoloģijas ilgtspējīgai marginālo platību atgriešanai aprites bioekonomikā izmantojot plastiskus augus un organiskos augsnes ielabošanas līdzekļus</t>
  </si>
  <si>
    <t>"SAUKAS KŪDRA" SIA,44103041535
LATVIJAS LAUKSAIMNIECĪBAS UNIVERSITĀTE,90000041898</t>
  </si>
  <si>
    <t>1.1.1.1/18/A/091</t>
  </si>
  <si>
    <t>Vēja erozijas un mitrāju aizsargjoslu lauksaimniecības zemēs transformēšana biokurināmā ražotnēs</t>
  </si>
  <si>
    <t>1.1.1.1/18/A/092</t>
  </si>
  <si>
    <t>miRNS nozīme saimniekorganisma-zarnu mikrobioma mijiedarbībā metformīna terapijas kontekstā uz metabolisma traucējumu fona</t>
  </si>
  <si>
    <t>1.1.1.1/18/A/093</t>
  </si>
  <si>
    <t>1.1.1.1/18/A/094</t>
  </si>
  <si>
    <t>Zarnu mikrobioma nozīme 2. tipa cukura diabēta norisē un terapijas efektivitātē geriatrisko pacientu grupā</t>
  </si>
  <si>
    <t>1.1.1.1/18/A/095</t>
  </si>
  <si>
    <t>HIV vakcīnas izstrādāšana uz alfavīrusa replikona bāzes</t>
  </si>
  <si>
    <t>1.1.1.1/18/A/096</t>
  </si>
  <si>
    <t>Reto pārmantoto slimību izraisošo faktoru izpēte, izmantojot pilna genoma sekvencēšanas pieeju</t>
  </si>
  <si>
    <t>Latvia MGI Tech SIA,50203081351</t>
  </si>
  <si>
    <t>1.1.1.1/18/A/097</t>
  </si>
  <si>
    <t>Retu nezināmas izcelsmes neiromuskulāro slimību funkcionālā un ģenētiskā izpēte</t>
  </si>
  <si>
    <t>1.1.1.1/18/A/098</t>
  </si>
  <si>
    <t>Kukaiņu mikrobioma enzīmu izmantošanas izpēte plastmasas biodegradācijai</t>
  </si>
  <si>
    <t>1.1.1.1/18/A/099</t>
  </si>
  <si>
    <t>Melanomas atjaunošanās bioloģija pēc mērķētas terapijas pielietošanas pret BRAF mutāciju</t>
  </si>
  <si>
    <t>1.1.1.1/18/A/100</t>
  </si>
  <si>
    <t>Matu folikulu mikrobioms: tā loma matu slimību patoģenēzē un kosmētisko līdzekļu ietekme uz tā populācijas struktūru</t>
  </si>
  <si>
    <t>SIA "Inbloom",40103916421
SIA komercfirma "LATVIJAS DERMATOLOĢIJAS INSTITŪTS",40003149255</t>
  </si>
  <si>
    <t>1.1.1.1/18/A/101</t>
  </si>
  <si>
    <t>Vairogdziedzera mezglu molekulārs un mikrovides raksturojums prognostiska un diagnostiska  algoritma izveidei</t>
  </si>
  <si>
    <t>1.1.1.1/18/A/102</t>
  </si>
  <si>
    <t>Reālistisku sejas un ķermeņa kustību ģenerēšana no teksta: virzoties uz emocijas saglabājošu video sintēzi</t>
  </si>
  <si>
    <t>SIA "MindFlux",40203098375</t>
  </si>
  <si>
    <t>1.1.1.1/18/A/103</t>
  </si>
  <si>
    <t>Mikrobioloģiskās daudzveidības un zemes apsaimniekošanas paņēmienu ietekmes uz dzīvsudraba iznesi un metāna emisijām novērtējums</t>
  </si>
  <si>
    <t>1.1.1.1/18/A/104</t>
  </si>
  <si>
    <t>Titāna un titāna sakausējumu pulveru iegūšanas paņēmiena un principa izstrādāšana 3D drukai pēc titāna elektrošlaka pārkausēšanas metodes, kas ir reducēts no titāna tetrahlorīda ar metālu reducētāju, apvienojot titāna reducēšanu un pulvera iegūšanu no tā vienotā iekārtā</t>
  </si>
  <si>
    <t>1.1.1.1/18/A/105</t>
  </si>
  <si>
    <t>Turboreaktīvā dzinēja prototipa izveidošana, izmantojot magnetohidrodinamiskos efektus</t>
  </si>
  <si>
    <t>1.1.1.1/18/A/106</t>
  </si>
  <si>
    <t>Molekulāro marķieru izstrāde, pamatojoties uz proteasomālo gēnu plejotropijas efektu un DNS reparācijas efektivitāti, autoimūnu slimību diagnostikai un profilaksei</t>
  </si>
  <si>
    <t>1.1.1.1/18/A/107</t>
  </si>
  <si>
    <t>Inovatīvu attālās izpētes produktu attīstība jūras piekrastes ūdeņu efektīvākai pārvaldībai (akronīms – SCALE)</t>
  </si>
  <si>
    <t>1.1.1.1/18/A/108</t>
  </si>
  <si>
    <t>Skaitliskās modelēšanas pieeju izstrāde kompleksu multifizikālu mijiedarbības procesu izpētei elektromagnētiskajās šķidrā metāla tehnoloģijās</t>
  </si>
  <si>
    <t>Akciju sabiedrība "LATVO",40003184975</t>
  </si>
  <si>
    <t>1.1.1.1/18/A/109</t>
  </si>
  <si>
    <t>Cirkulējošās mikroRNS kā jauni  oksidatīvā stresa biomarķieri kritiski slimiem politraumas pacientiem</t>
  </si>
  <si>
    <t>1.1.1.1/18/A/110</t>
  </si>
  <si>
    <t>Komunikācijas modeļa izstrāde un ieviešana biznesa mentoru tīkla attīstībai un uzturēšanai</t>
  </si>
  <si>
    <t>1.1.1.1/18/A/111</t>
  </si>
  <si>
    <t>Inovatīva nacionālā ģeodēziskā atbalsta tīkla metodoloģijas izveide</t>
  </si>
  <si>
    <t>1.1.1.1/18/A/112</t>
  </si>
  <si>
    <t>Jauna tiešpiedziņas momentdzinēja un tā viedās vadības sistēmas konstruktīvā risinājuma izstrāde celšanas mehānismiem.</t>
  </si>
  <si>
    <t>1.1.1.1/18/A/113</t>
  </si>
  <si>
    <t>Materiāli ar augstām elektrokaloriskā efekta vērtībām praktiskiem pielietojumiem</t>
  </si>
  <si>
    <t>1.1.1.1/18/A/114</t>
  </si>
  <si>
    <t>Materiāli uz NBT bāzes pielietojumiem aktuatoros</t>
  </si>
  <si>
    <t>1.1.1.1/18/A/115</t>
  </si>
  <si>
    <t>Jaunu Sensoru un vadības Algoritmu izstrāde Viedo pilsēttehnoloģiju ielu Apgaismojuma Sistēmām (SAVAS)</t>
  </si>
  <si>
    <t>SIA "Citintelly",40103372620
Sabiedrība ar ierobežotu atbildību "Tet",40003052786</t>
  </si>
  <si>
    <t>1.1.1.1/18/A/116</t>
  </si>
  <si>
    <t>Heterogēnie katalizatori pirmās un otrās paaudzes biodīzeļdegvielu sintēzei</t>
  </si>
  <si>
    <t>"VK Terminal Services" SIA,40003885483</t>
  </si>
  <si>
    <t>1.1.1.1/18/A/117</t>
  </si>
  <si>
    <t>Jauno antimikrobiālo pārklājumu izstrāde ar "asām" Z-shēmas fotokatalītiskajām nanoarhitektūram iekštelpu lietojumiem.</t>
  </si>
  <si>
    <t>1.1.1.1/18/A/118</t>
  </si>
  <si>
    <t>Kviešu un rapšu ražas prognozēšana, izmantojot bezpilota lidaparātu datu apstrādes metodes</t>
  </si>
  <si>
    <t>1.1.1.1/18/A/119</t>
  </si>
  <si>
    <t>Ķirurģisko apgaismošanas sistēmu funkcionālo iespēju paplašināšana un tehnisko parametru uzlabošana, izmantojot kustīgo gaismas avotu matricas, elektrotermiskās mikropiedziņas un elektrosistēmu nesošo eksoskeletu</t>
  </si>
  <si>
    <t>Sabiedrība ar ierobežotu atbildību "TEHNISKĀ ORTOPĒDIJA",40003517130</t>
  </si>
  <si>
    <t>1.1.1.1/18/A/120</t>
  </si>
  <si>
    <t>Šķidro kristālu slēdžu elektro-optisko īpašību uzlabošana</t>
  </si>
  <si>
    <t>SIA Lightspace Technologies</t>
  </si>
  <si>
    <t>40103758550</t>
  </si>
  <si>
    <t>SIA "EUROLCDS",41203040030
SIA Lightspace Technologies,40103758550</t>
  </si>
  <si>
    <t>1.1.1.1/18/A/121</t>
  </si>
  <si>
    <t>Novatoriskas neinvazīvas metodes krūts vēža agrīnai noteikšanai un personalizētas ārstēšanas pieejas izstrāde</t>
  </si>
  <si>
    <t>Sabiedrība ar ierobežotu atbildību "Roche Latvija",40003731032</t>
  </si>
  <si>
    <t>1.1.1.1/18/A/122</t>
  </si>
  <si>
    <t>Identifikācijas metodes izstrāde juvenilās stadijas noteikšanai āra bērza (Betula pendula Roth.) mikroklonēšanas procesā</t>
  </si>
  <si>
    <t>1.1.1.1/18/A/123</t>
  </si>
  <si>
    <t>Ietekmes uz klimata izmaiņu mazināšanu monitoringa rīka izstrāde izmantojot datus no vecām mežaudzēm</t>
  </si>
  <si>
    <t>1.1.1.1/18/A/124</t>
  </si>
  <si>
    <t>MEMORYSCAPES: MULTIMODĀLI RISINĀJUMI ZINĀŠANU PĀRNESEI DIGITĀLĀ KARTĒŠANAS VIDĒ</t>
  </si>
  <si>
    <t>1.1.1.1/18/A/125</t>
  </si>
  <si>
    <t>Videi draudzīgs mazas jaudas ģenerators ar lineāru rotora kustību (DrauGen)</t>
  </si>
  <si>
    <t>1.1.1.1/18/A/126</t>
  </si>
  <si>
    <t>Kvalitatīvie pētījumi dinamisko sistēmu teorijā</t>
  </si>
  <si>
    <t>1.1.1.1/18/A/127</t>
  </si>
  <si>
    <t>Multifaktorāla televīzijas reālā laika skatītāju profilēšanas un responsīva reklāmas tārgetēšanas risinājuma izstrāde</t>
  </si>
  <si>
    <t>Sabiedrība ar ierobežotu atbildību "Tet"</t>
  </si>
  <si>
    <t>40003052786</t>
  </si>
  <si>
    <t>1.1.1.1/18/A/128</t>
  </si>
  <si>
    <t>Nākotnes darba spēka izglītošana: Virtuālajā realitātē bāzētu simulācijas scenāriju izveide un aprobācija 21.gadsimta prasmju attīstīšanai hibrīdajās mācīšanās vidēs (EDVaRD)</t>
  </si>
  <si>
    <t>1.1.1.1/18/A/129</t>
  </si>
  <si>
    <t>Kompleksas metodikas izstrāde un aprobācija starojuma kapilāro siltummaiņu  optimālai iekļaušanai gandrīz nulles enerģijas ēku sistēmās un primārās enerģijas patēriņa apkurei un dzesēšanai samazināšanai.</t>
  </si>
  <si>
    <t>Akciju sabiedrība "Wasserkabel Baltic",51203053501</t>
  </si>
  <si>
    <t>1.1.1.1/18/A/130</t>
  </si>
  <si>
    <t>Pētījumi tehnoloģijas izstrādei B12 vitamīna analīžu
rezultātu in
silica apstrādei ar mākslīgā intelekta elementiem</t>
  </si>
  <si>
    <t>Sabiedrība ar ierobežotu atbildību "E.GULBJA LABORATORIJA",42803008077</t>
  </si>
  <si>
    <t>1.1.1.1/18/A/131</t>
  </si>
  <si>
    <t>Multifizikālo procesu mijiedarbības izpēte kompleksas metodikas izstrādei energoefektīvu un ilgtspējīgu LED gaismas sistēmu optimālai projektēšanai</t>
  </si>
  <si>
    <t>SIA "VIZULO",40103590897</t>
  </si>
  <si>
    <t>1.1.1.1/18/A/132</t>
  </si>
  <si>
    <t>Multimodāla attēlošanas tehnoloģija ādas jaunveidojumu in-vivo diagnostikai.</t>
  </si>
  <si>
    <t>1.1.1.1/18/A/133</t>
  </si>
  <si>
    <t>Mobilās kosmosa vidē testēšanas iekārtas "Metamorphosis" prototipa izstrāde transportēšanai intermodālajā satiksmē</t>
  </si>
  <si>
    <t>1.1.1.1/18/A/134</t>
  </si>
  <si>
    <t>Lēmumu pieņemšanas atbalsta rīka izstrāde vēja bojājumu riska mazināšanai bērza un apses mežaudzēs</t>
  </si>
  <si>
    <t>SKOGSSALLSKAPET SIA,40003722788</t>
  </si>
  <si>
    <t>1.1.1.1/18/A/135</t>
  </si>
  <si>
    <t>Piesliekšņa fotostimulētais lauka emisijas pusvadītāja mikrokatods</t>
  </si>
  <si>
    <t>1.1.1.1/18/A/136</t>
  </si>
  <si>
    <t>Tehnoloģisko risinājumu izstrāde atjaunojamās enerģijas avotu, enerģijas uzkrājēju un uzlādes infrastruktūras integrēšanai esošajā sabiedriskā transporta infrastruktūrā energoefektivitātes uzlabošanai</t>
  </si>
  <si>
    <t>1.1.1.1/18/A/137</t>
  </si>
  <si>
    <t>Uz nestriktām attiecībām balstītu optimizāciju tehnoloģiju attīstība un to lietojumi attēlu apstrādei</t>
  </si>
  <si>
    <t>1.1.1.1/18/A/138</t>
  </si>
  <si>
    <t>Īpaši pielāgotu LED gaismekļu izstrāde efektīva un energoefektīva kokaugu pavairošanas un apsakņošanas procesa nodrošināšanai</t>
  </si>
  <si>
    <t>1.1.1.1/18/A/139</t>
  </si>
  <si>
    <t>Latvijas Universitātes Matemātikas un informātikas institūts,90002111761
Valsts zinātniskais institūts - atvasināta publiska persona "Elektronikas un datorzinātņu institūts",90002135242
Sabiedrība ar ierobežotu atbildību "DATI Group",40003115371</t>
  </si>
  <si>
    <t>1.1.1.1/18/A/140</t>
  </si>
  <si>
    <t>Biomarķieri imūnsupresijas individualizācijai pacientiem ar nieres transplantātu</t>
  </si>
  <si>
    <t>1.1.1.1/18/A/141</t>
  </si>
  <si>
    <t>2-feniletanola producēšana ar netradicionāliem raugiem izmantojot pārtikas rūpniecibas blakusproduktus</t>
  </si>
  <si>
    <t>1.1.1.1/18/A/142</t>
  </si>
  <si>
    <t>Tehnoloģiskās platformas izveide inovatīva biotekstila izstrādei</t>
  </si>
  <si>
    <t>SIA "JLU Technologies",40103190287</t>
  </si>
  <si>
    <t>1.1.1.1/18/A/143</t>
  </si>
  <si>
    <t>Zināšanu bāzes radīšana ilgtspējīgai kviešu stiebra pamatnes slimību ierobežošanai</t>
  </si>
  <si>
    <t>1.1.1.1/18/A/144</t>
  </si>
  <si>
    <t>Organisko augšņu klimata izmaiņu mazināšanas potenciāla modelēšanas rīku izstrādāšana aramzemēm un ilggadīgajiem zālājiem Baltijas valstīs</t>
  </si>
  <si>
    <t>1.1.1.1/18/A/145</t>
  </si>
  <si>
    <t>Jaunas, videi draudzīgas tehnoloģijas un produkti lauksaimniecības, pārtikas, meža un citu organisko atlikumu un atkritumu lietderīgai izmantošanai</t>
  </si>
  <si>
    <t>1.1.1.1/18/A/146</t>
  </si>
  <si>
    <t>IKT balstīta savvaļas dzīvnieku uzskaites pieeja to ilgtspējīgai pārvaldībai</t>
  </si>
  <si>
    <t>Atvasināta publiska persona "Latvijas Valsts mežzinātnes institūts "Silava",90002121030
SIA "MEŽA ĪPAŠNIEKU KONSULTATĪVAIS CENTRS",44103010465</t>
  </si>
  <si>
    <t>1.1.1.1/18/A/147</t>
  </si>
  <si>
    <t>Hidroponā graudu zelmeņa kā barības līdzekļa izpēte pārtikā un lopbarībā</t>
  </si>
  <si>
    <t>1.1.1.1/18/A/148</t>
  </si>
  <si>
    <t>Daudzvalodu cilvēka-datora komunikācijas modelēšana, izmantojot mākslīgā intelekta metodes</t>
  </si>
  <si>
    <t>1.1.1.1/18/A/149</t>
  </si>
  <si>
    <t>Jauna tipa bezkontakta elektromagnētiskas vieglo sakausējumu degazācijas sistēmas izstrāde</t>
  </si>
  <si>
    <t>Sabiedrība ar ierobežotu atbildību "EPM Rīga",50103277031</t>
  </si>
  <si>
    <t>1.1.1.1/18/A/150</t>
  </si>
  <si>
    <t>Biznesa modeļa un IT platformas prototipa izveide loģistikas risinājumiem</t>
  </si>
  <si>
    <t>SIA "SMART CHAIN"</t>
  </si>
  <si>
    <t>40203162129</t>
  </si>
  <si>
    <t>1.1.1.1/18/A/151</t>
  </si>
  <si>
    <t>Vērtībās balstītu prasmju attīstība cilvēkkapitāla kvalitātes paaugstināšanai</t>
  </si>
  <si>
    <t>PS "Motival Development"</t>
  </si>
  <si>
    <t>40203164789</t>
  </si>
  <si>
    <t>1.1.1.1/18/A/152</t>
  </si>
  <si>
    <t>Zinātniskās kompetences attīstīšana skaitlisko metožu pielietojumos kardioķirurģijā</t>
  </si>
  <si>
    <t>SIA "Baltic3d.EU",42103066210
SIA "CENOS",40203056583</t>
  </si>
  <si>
    <t>1.1.1.1/18/A/153</t>
  </si>
  <si>
    <t>Latviešu valodas runas atpazīšana un sintēze medicīnas lietojumiem</t>
  </si>
  <si>
    <t>Sabiedrība ar ierobežotu atbildību "Rīgas Austrumu klīniskā universitātes slimnīca",40003951628</t>
  </si>
  <si>
    <t>1.1.1.1/18/A/154</t>
  </si>
  <si>
    <t>Perspektīva celulozi saturošas biomasas/polilaktīda eko-kompozīta ieguve un bio-degradācijas izpēte</t>
  </si>
  <si>
    <t>RĪGAS TEHNISKĀ UNIVERSITĀTE,90000068977
Sabiedrība ar ierobežotu atbildību "BIOEFEKTS",40103110309</t>
  </si>
  <si>
    <t>1.1.1.1/18/A/155</t>
  </si>
  <si>
    <t>Uz čukstošās galerijas modas mikrorezonatora bāzes veidota optisko frekvenču ķemmes ģeneratora izstrāde un tā pielietojumi telekomunikacijās</t>
  </si>
  <si>
    <t>1.1.1.1/18/A/156</t>
  </si>
  <si>
    <t>Kiberdrošības pārkāpumu ietekmju modelēšana aprites ekonomikas apstākļos uz viedā oglekļa ēku nestspējas raksturlielumiem</t>
  </si>
  <si>
    <t>1.1.1.1/18/A/157</t>
  </si>
  <si>
    <t>Datorredze prostatas vēža lokalizēšanai un agresivitātes prognozēšanai magnētiskās rezonanses izmeklējumos: metodes un pielietojums</t>
  </si>
  <si>
    <t>RĪGAS STRADIŅA UNIVERSITĀTE,90000013771
SIA "SWH SETS",40003524397
Valsts zinātniskais institūts - atvasināta publiska persona "Elektronikas un datorzinātņu institūts",90002135242</t>
  </si>
  <si>
    <t>1.1.1.1/18/A/158</t>
  </si>
  <si>
    <t>Elektromagnētiskās metodes metāla matricas nanokompozītu metalurģiskai iegūšanai</t>
  </si>
  <si>
    <t>1.1.1.1/18/A/159</t>
  </si>
  <si>
    <t>Inovatīvas komandas vai individuālo darbu plānošanas un vadības platformas-asistenta izstrāde</t>
  </si>
  <si>
    <t>SIA "Calendays"</t>
  </si>
  <si>
    <t>40203114294</t>
  </si>
  <si>
    <t>1.1.1.1/18/A/160</t>
  </si>
  <si>
    <t>Ārējo protēžu ar osteointegrētu fiksāciju slodzes sadales mezgla izstrāde un izpēte amputācijas pacientu rehabilitācijas un dzīves kvalitātes uzlabošanai</t>
  </si>
  <si>
    <t>Sabiedrība ar ierobežotu atbildību "TEHNISKĀ ORTOPĒDIJA"</t>
  </si>
  <si>
    <t>40003517130</t>
  </si>
  <si>
    <t>1.1.1.1/18/A/161</t>
  </si>
  <si>
    <t>H.pylori radītā riska stratifikācija, taktikas optimizācija rīcībai H.pylori infekcijas gadījumos, kā arī saistībā ar citu kuņģa mikrofloru starptautiskas nozīmes pētījumu ietvarā</t>
  </si>
  <si>
    <t>SIA "Akadēmiskā histoloģijas laboratorija",50003514371
Līvānu novada domes pašvaldības sabiedrība ar ierobežotu atbildību "Līvānu slimnīca",40003231451</t>
  </si>
  <si>
    <t>1.1.1.1/18/A/162</t>
  </si>
  <si>
    <t>Mašīnmācīšanās analīze izmantojot zarnu mikrobioma un populācijas aptaujas datus pirmsvēža stāvokļu atklāšanai.</t>
  </si>
  <si>
    <t>1.1.1.1/18/A/163</t>
  </si>
  <si>
    <t>„ Tehnoloģiski pētījumi lai radītu nākamās paaudzes mazizmēra 100 keV bora jonu implantācijas iekārtu ar TRL līmeni tuvu pie 4.”</t>
  </si>
  <si>
    <t>1.1.1.1/18/A/164</t>
  </si>
  <si>
    <t>Toksicitātes pētījums (28 dienas) izmantojot žurku modeli</t>
  </si>
  <si>
    <t>Sabiedrība ar ierobežotu atbildību "Latima"</t>
  </si>
  <si>
    <t>40003056769</t>
  </si>
  <si>
    <t>1.1.1.1/18/A/165</t>
  </si>
  <si>
    <t>Satelītdatos balstīta jauna mežaudzes krājas novērtēšanas tehnoloģija</t>
  </si>
  <si>
    <t>1.1.1.1/18/A/166</t>
  </si>
  <si>
    <t>Antibakteriālu pārklājumu ieguve nerūsējošam tēraudam</t>
  </si>
  <si>
    <t>1.1.1.1/18/A/167</t>
  </si>
  <si>
    <t>Funkcionalizēto  koksnes atlikumu  izmantošanas iespēja mežsaimniecībā un citās Latvijas bioekonomikas jomās</t>
  </si>
  <si>
    <t>1.1.1.1/18/A/168</t>
  </si>
  <si>
    <t>Sabiedriskā elektrotransporta salona ilgtspējīga apsildes risinājuma izstrāde.</t>
  </si>
  <si>
    <t>Sabiedrība ar ierobežotu atbildību "eMobility",40203034321
Sabiedrība ar ierobežotu atbildību "Lesla Latvia",40103905678</t>
  </si>
  <si>
    <t>1.1.1.1/18/A/169</t>
  </si>
  <si>
    <t>Kanāla, lagūnas, jūras apvienotā hidrodinamiskā modeļa izstrāde.</t>
  </si>
  <si>
    <t>1.1.1.1/18/A/170</t>
  </si>
  <si>
    <t>Mācību analītikas ietvars starptautiski konkurētspējīgu IKT izglītības programmu realizācijai</t>
  </si>
  <si>
    <t>1.1.1.1/18/A/171</t>
  </si>
  <si>
    <t>Izelpas gaistošie marķieri kolorektālā vēža noteikšanai, izmantojot nanosensoru tehnoloģijas</t>
  </si>
  <si>
    <t>SIA "Akadēmiskā histoloģijas laboratorija",50003514371</t>
  </si>
  <si>
    <t>1.1.1.1/18/A/172</t>
  </si>
  <si>
    <t>Inovatīvu radioprotektoru izstrāde aizsardzībai pret jonizējošo un UV starojumu</t>
  </si>
  <si>
    <t>1.1.1.1/18/A/173</t>
  </si>
  <si>
    <t>Energoefektīvās inovatīvās slēgtā tipa kriogēnās sistēmas prototipa "KRIOEKO" izstrāde un attīstība, kas samazina siltumnīcas gāzu emisijas atmosfērā Mobilāi kosmosa testēšanas iekārtai “Metamorfoze”</t>
  </si>
  <si>
    <t>Sabiedrība ar ierobežotu atbildību "CRYOGENIC AND VACUUM SYSTEMS"</t>
  </si>
  <si>
    <t>41203052082</t>
  </si>
  <si>
    <t>1.1.1.1/18/A/174</t>
  </si>
  <si>
    <t>Jūras kuģu integrētas tehniskā stāvokļa uzraudzības un diagnostikas sistēmas izstrāde un testēšana drošām un uzticamām kuģu operācijām (MARINE DIAGNOSTICS)</t>
  </si>
  <si>
    <t>LATVIJAS JŪRAS AKADĒMIJA</t>
  </si>
  <si>
    <t>90000040638</t>
  </si>
  <si>
    <t>1.1.1.1/18/A/175</t>
  </si>
  <si>
    <t>Ķiršu un plūmju audzēšanas un pārstrādes pilnveide un attīstīšana balstīta to ģenētisko resursu un audzēšanas vides izpētē</t>
  </si>
  <si>
    <t>SIA "Inovatīvo biomedicīnas tehnoloģiju institūts",40003561887</t>
  </si>
  <si>
    <t>1.1.1.1/18/A/176</t>
  </si>
  <si>
    <t>Inovatīva sejas kosmētikas līdzekļa izstrāde, izmantojot Metāla Organiskos Ietvarus un/vai kokristālus aktīvās vielas izdales kontrolēšanai</t>
  </si>
  <si>
    <t>"BaltLine Globe" SIA</t>
  </si>
  <si>
    <t>40003780856</t>
  </si>
  <si>
    <t>1.1.1.1/18/A/177</t>
  </si>
  <si>
    <t>Zināšanas digitālā laikmeta vērtību radīšanas ķēdēm (ZinDig)</t>
  </si>
  <si>
    <t>VIDZEMES AUGSTSKOLA,90001342592
"Latvijas Mobilais Telefons" SIA,50003050931</t>
  </si>
  <si>
    <t>1.1.1.1/18/A/178</t>
  </si>
  <si>
    <t>Individualizēti e-līdzdalības mehānismi kolektīvam labumam</t>
  </si>
  <si>
    <t>SIA "CitizenVoice",40103952808</t>
  </si>
  <si>
    <t>1.1.1.1/18/A/179</t>
  </si>
  <si>
    <t>Kompaktas augsta spožuma lāzeru attēlprojekcijas sistēmas izveide pielietojumiem volumetriska tipa 3D displeju sistēmās</t>
  </si>
  <si>
    <t>"HansaMatrix Innovation SIA"</t>
  </si>
  <si>
    <t>40103814400</t>
  </si>
  <si>
    <t>1.1.1.1/18/A/180</t>
  </si>
  <si>
    <t>Digitālās biogrāfijas: tehnoloģiskie risinājumi starpdiciplinārai pētniecībai un zināšanu apmaiņai</t>
  </si>
  <si>
    <t>1.1.1.1/18/A/181</t>
  </si>
  <si>
    <t>ECHO-7 vīrusa celma Rigvir infekcijas mehānisma pētījums</t>
  </si>
  <si>
    <t>1.1.1.1/18/A/182</t>
  </si>
  <si>
    <t>Inovatīvs zaļās ekstrakcijas process, izveidojot jaunu biorafinēšanas klāsteru, kas orientēts uz fitoķīmiskajām vielām un biomateriālu ražošanu no nepietiekami izmantotas koksnes biomasas</t>
  </si>
  <si>
    <t>SIA "EkoKompozit",40103341654</t>
  </si>
  <si>
    <t>1.1.1.1/18/A/183</t>
  </si>
  <si>
    <t>iTrEMP: Inteliģentā transporta un pārkāpumu menedžmenta sistēma</t>
  </si>
  <si>
    <t>1.1.1.1/18/A/184</t>
  </si>
  <si>
    <t>H.pylori eradikācijas shēmas optimizācija masveida kuņģa vēža prevencijas pasākumiem</t>
  </si>
  <si>
    <t>1.1.1.1/18/A/185</t>
  </si>
  <si>
    <t>Jauni optiskie imunosensori lauksaimniecības vīrusu un vīrusveidīgo daļiņu reģistrēšanai</t>
  </si>
  <si>
    <t>1.1.1.1/18/A/186</t>
  </si>
  <si>
    <t>Nākamās paaudzes tehnoloģijas izstrāde augstas tīrības kristālu audzēšanā, izmantojot MHD levitāciju</t>
  </si>
  <si>
    <t>1.1.1.1/18/A/187</t>
  </si>
  <si>
    <t>Fizisko produktu aizsardzības mehānisms</t>
  </si>
  <si>
    <t>1.1.1.1/19/A/001</t>
  </si>
  <si>
    <t>Universāla portatīva multisensoru sistēma uz nanostrukturētu elektrodu bāzes</t>
  </si>
  <si>
    <t>1.1.1.1/19/A/002</t>
  </si>
  <si>
    <t>Jaunu adiabātisko dzesēšanas paneļu prototipa izstrāde dzesēšanas iekārtu ilgtspējas un energoefektivitātes nodrošināšanai</t>
  </si>
  <si>
    <t>Sabiedrība ar ierobežotu atbildību "Blue energy global"</t>
  </si>
  <si>
    <t>40103825584</t>
  </si>
  <si>
    <t>1.1.1.1/19/A/003</t>
  </si>
  <si>
    <t>Dinamiskai IT infrastruktūrai pielāgota, integrēta monitoringa un prognozējošās uzturēšanas risinājuma izstrāde (DIPIM)</t>
  </si>
  <si>
    <t>1.1.1.1/19/A/004</t>
  </si>
  <si>
    <t>Inovatīvu pH regulējošo enzīmu inhibitoru kā  pretaudzēju zāļvielu izveide</t>
  </si>
  <si>
    <t>1.1.1.1/19/A/005</t>
  </si>
  <si>
    <t>Jaunu liposomālu nanosistēmu izstrāde pielietošanai vēža terapijā, pamatojoties uz oriģināliem sintētiskiem lipīdiem līdzīgiem savienojumiem</t>
  </si>
  <si>
    <t>1.1.1.1/19/A/006</t>
  </si>
  <si>
    <t>Antioksidantu sistēmas enzīma inhibitori kā inovatīvas pretaudzēju vielas</t>
  </si>
  <si>
    <t>1.1.1.1/19/A/007</t>
  </si>
  <si>
    <t>Uz dabasvielas flavesīna struktūras bāzēta līdersavienojuma izstrāde hepatīta B ārstēšanai</t>
  </si>
  <si>
    <t>1.1.1.1/19/A/008</t>
  </si>
  <si>
    <t>Jaunas testa sistēmas un inovatīvu bakteriālā enzīma inhibitoru izveide</t>
  </si>
  <si>
    <t>1.1.1.1/19/A/009</t>
  </si>
  <si>
    <t>Pārtikas ražošanas atkritumproduktu biorafinēšana: ogu spiedpalieku eļļas inovatīviem pielietojumiem (b-oil)</t>
  </si>
  <si>
    <t>1.1.1.1/19/A/010</t>
  </si>
  <si>
    <t>Granulēto biokurināmo mikroviļņu priekšapstrāde un jaunas tehnoloģijas izstrāde selektīvi aktivizētu kurināmo maisījumu degšanas procesu uzlabošanai ar efektīvu enerģijas ražošanas un emisiju sastāva kontroli.</t>
  </si>
  <si>
    <t>1.1.1.1/19/A/011</t>
  </si>
  <si>
    <t>“Pētījums par koksnes virsmas modificēšanu  uzlabotu kalpošanas īpašību nodrošināšanai āra apstākļos”</t>
  </si>
  <si>
    <t>SIA "KOTUMAKI",50203208661</t>
  </si>
  <si>
    <t>1.1.1.1/19/A/012</t>
  </si>
  <si>
    <t>Jaunas integrētās biorafinēšanas koncepcijas izstrāde lignocelulozi saturošas biomasas pārstrādei bio-butanolā un citos produktos ar augstu pievienoto vērtību</t>
  </si>
  <si>
    <t>1.1.1.1/19/A/013</t>
  </si>
  <si>
    <t>Koncepcijas “enerģija no atkritumiem” inovācija zema oglekļa satura ekonomikai: jauna oglekļa uztveršanas tehnoloģija cieto sadzīves atkritumu termoķīmiskajai pārstrādei (oglekļa uztveršana un uzglabāšana no atkritumiem – CCSW)</t>
  </si>
  <si>
    <t>Apstiprināts</t>
  </si>
  <si>
    <t>SIA "VIDUSKURZEMES AAO",58503015521</t>
  </si>
  <si>
    <t>1.1.1.1/19/A/014</t>
  </si>
  <si>
    <t>Datorvadāms aparatūras platformas modelis</t>
  </si>
  <si>
    <t>1.1.1.1/19/A/015</t>
  </si>
  <si>
    <t>Jaunas paaudzes bezpilota lidaparātu avionikas sistēmas izpēte un izstrāde</t>
  </si>
  <si>
    <t>SIA "UAVFACTORY"</t>
  </si>
  <si>
    <t>40103258664</t>
  </si>
  <si>
    <t>1.1.1.1/19/A/016</t>
  </si>
  <si>
    <t>Jaunu efektīvu PARP inhibitoru izstrāde</t>
  </si>
  <si>
    <t>1.1.1.1/19/A/017</t>
  </si>
  <si>
    <t>Jaunas koncepcijas izstrāde zema energopatēriņa ēku būvniecībai no ekoloģiskiem būvmateriāliem</t>
  </si>
  <si>
    <t>Sabiedrība ar ierobežotu atbildību "WWL Houses",43603025196</t>
  </si>
  <si>
    <t>1.1.1.1/19/A/018</t>
  </si>
  <si>
    <t>Mikrobioloģisko procesu izpēte, modelēšana un optimizēšana, lai samazinātu plastmasas sadzīves atkritumu noārdīšanās periodu atkritumu poligonos</t>
  </si>
  <si>
    <t>SIA "Getliņi EKO",40003367816</t>
  </si>
  <si>
    <t>1.1.1.1/19/A/019</t>
  </si>
  <si>
    <t>1.1.1.1/19/A/020</t>
  </si>
  <si>
    <t>Jauni materiāli optiska temperatūras sensora izveidei (OPTSEN)</t>
  </si>
  <si>
    <t>1.1.1.1/19/A/021</t>
  </si>
  <si>
    <t>Ēdamo gliemežu pārtikas ķēde un to produktu biodrošība</t>
  </si>
  <si>
    <t>1.1.1.1/19/A/022</t>
  </si>
  <si>
    <t>Efektīvi foto-Fentona katalizatori ūdens attīrīšanai redzamā gaismā un neitrālā pH</t>
  </si>
  <si>
    <t>1.1.1.1/19/A/023</t>
  </si>
  <si>
    <t>1.1.1.1/19/A/024</t>
  </si>
  <si>
    <t>1.1.1.1/19/A/025</t>
  </si>
  <si>
    <t>Augstas vērtības fermentējamo ogļhidrātu ražošana no koksnes atkritumiem</t>
  </si>
  <si>
    <t>Sabiedrība ar ierobežotu atbildību "Meža Dinamika",42103070413</t>
  </si>
  <si>
    <t>1.1.1.1/19/A/026</t>
  </si>
  <si>
    <t>Optimāla iekštelpu gaisa kvalitātes un siltuma komforta kontrole, pamatojoties uz 3D skenēšanas datiem</t>
  </si>
  <si>
    <t>1.1.1.1/19/A/027</t>
  </si>
  <si>
    <t>Viedā WiFi/5G pārslēgšanās risinājuma izstrāde autotransporta sakaru tīkliem (DORIAN)</t>
  </si>
  <si>
    <t>1.1.1.1/19/A/028</t>
  </si>
  <si>
    <t>Paplašinātas automatizētas nukleīnskābju ekstrakcijas un attīrīšanas platformas izstrāde molekulārajai diagnostikai (DANAPP)</t>
  </si>
  <si>
    <t>SIA "Biosan",40003072462</t>
  </si>
  <si>
    <t>1.1.1.1/19/A/029</t>
  </si>
  <si>
    <t>Jaunas, pacientiem patīkamas orālās rehidratācijas līdzekļa (ORL) sastāva un ievades formas izveide</t>
  </si>
  <si>
    <t>Valsts sabiedrība ar ierobežotu atbildību "Bērnu klīniskā universitātes slimnīca",40003457128</t>
  </si>
  <si>
    <t>1.1.1.1/19/A/030</t>
  </si>
  <si>
    <t>Hibrīdo koksnes-3D printētā betona konstrukciju izstrāde daudzstāvu koka ēku būvniecībai</t>
  </si>
  <si>
    <t>1.1.1.1/19/A/031</t>
  </si>
  <si>
    <t>Risinājumu rīks optimālai projektēšanai viedo polimēru nano kompozītmateriālu struktūru izveidei izmantojot 3D printēšanu</t>
  </si>
  <si>
    <t>SIA "Baltic Scientific Instruments",40003176361
Zinātniskā ražošanas firma "RITEC" , SIA,40103045390</t>
  </si>
  <si>
    <t>1.1.1.1/19/A/032</t>
  </si>
  <si>
    <t>Termoelektriski pozicionējamo gaismas avotu izstrāde un to izpēte telpiski adaptīvā apgaismošanas aprīkojumā un dinamiski mainīgās darba vidēs</t>
  </si>
  <si>
    <t>Sabiedrība ar ierobežotu atbildību "Allatherm",40103858706</t>
  </si>
  <si>
    <t>1.1.1.1/19/A/033</t>
  </si>
  <si>
    <t>Uz VLP tehnoloģijas balstītas Porphyromonas gingivalis vakcīnas prototipa izstrāde</t>
  </si>
  <si>
    <t>1.1.1.1/19/A/034</t>
  </si>
  <si>
    <t>Babesia microti mažorā virsmas antigēna BmSA1 strukturālie pētījumi un imunoprotektīvais potenciāls</t>
  </si>
  <si>
    <t>1.1.1.1/19/A/035</t>
  </si>
  <si>
    <t>Uz VLP tehnoloģijas balstītas Pret-Laima slimības vakcīnas kandidāta izstrāde ietverot strukturālu, funkcionālu un imunoloģisku attiecīgā kandidāta raksturojumu</t>
  </si>
  <si>
    <t>1.1.1.1/19/A/036</t>
  </si>
  <si>
    <t>Sekretorā IgA un zarnu mikrobioma mijiedarbība un dinamika antidiabētiskās terapijas laikā</t>
  </si>
  <si>
    <t>1.1.1.1/19/A/037</t>
  </si>
  <si>
    <t>Pret-miostatīna vakcīna palielinātai liellopu muskuļu masai</t>
  </si>
  <si>
    <t>Sabiedrība ar ierobežotu atbildību LATVIJAS LAUKSAIMNIECĪBAS UNIVERSITĀTES MĀCĪBU UN PĒTĪJUMU SAIMNIECĪBA "VECAUCE",40003033696</t>
  </si>
  <si>
    <t>1.1.1.1/19/A/038</t>
  </si>
  <si>
    <t>Ķīmiskas piešūšanas pielietojums veidojot vakcīnu prototipus uz HBcAg vīrusveidīgās daļiņu bāzes</t>
  </si>
  <si>
    <t>1.1.1.1/19/A/039</t>
  </si>
  <si>
    <t>Vakcīnu ražošanas eksperimentālās platformas uz augu vīrusu bāzes</t>
  </si>
  <si>
    <t>1.1.1.1/19/A/040</t>
  </si>
  <si>
    <t>Mikrofluīdikas iekārtas EV-SCAN izstrāde krūts vēža sekretēto ārpusšūnas vezikulu izolēšanai un izpētei</t>
  </si>
  <si>
    <t>Latvijas Universitātes Cietvielu fizikas institūts,90002124925
SIA "GENERA",40003551431</t>
  </si>
  <si>
    <t>1.1.1.1/19/A/041</t>
  </si>
  <si>
    <t>Larifāna darbības mehānismu izpēte precīzākai un mērķtiecīgai tā pielietošanai klīnikā</t>
  </si>
  <si>
    <t>1.1.1.1/19/A/042</t>
  </si>
  <si>
    <t>Klīniski genomiskas pieejas izstrāde melanomas riska stratifikācijai, prognozes novērtēšanai un personalizētai ārstēšanai</t>
  </si>
  <si>
    <t>1.1.1.1/19/A/043</t>
  </si>
  <si>
    <t>Asins šūnu atvasinātu biomarķieru paneļa izveide hipofīzes adenomu mikrovides raksturošanai</t>
  </si>
  <si>
    <t>1.1.1.1/19/A/044</t>
  </si>
  <si>
    <t>DECIDE – Dinamiskās informētās piekrišanas sistēmas izveide biobankas un sabiedrības zinātnisko aktivitāšu datu pārvaldībai, kvalitātes kontrolei un integrācijai</t>
  </si>
  <si>
    <t>SIA "KleinTech Software",40203012930</t>
  </si>
  <si>
    <t>1.1.1.1/19/A/045</t>
  </si>
  <si>
    <t>Tuberkulozes pilna genoma sekvenēšana lietošanai Latvijas klīnikā: dizains un koncepta izvērtēšana</t>
  </si>
  <si>
    <t>LATVIJAS UNIVERSITĀTE,90000076669
SIA "GENERA",40003551431</t>
  </si>
  <si>
    <t>1.1.1.1/19/A/046</t>
  </si>
  <si>
    <t>Bezvadu enerģijas sistēmu tintes drukāšana</t>
  </si>
  <si>
    <t>Sabiedrība ar ierobežotu atbildību "Lesla Latvia",40103905678</t>
  </si>
  <si>
    <t>1.1.1.1/19/A/047</t>
  </si>
  <si>
    <t>Lipīdu atkritumu ilgtspējīga valorizācija: mikroorganismu pielietošana bio-virsmaktīvo vielu ražošanā (Waste2Surf)</t>
  </si>
  <si>
    <t>1.1.1.1/19/A/048</t>
  </si>
  <si>
    <t>Duāli epiģenētikas inhibitori no dabas vielām B-šūnu limfomu ārstēšanai</t>
  </si>
  <si>
    <t>1.1.1.1/19/A/050</t>
  </si>
  <si>
    <t>1.1.1.1/19/A/051</t>
  </si>
  <si>
    <t>Funkcionāli Gallija Oksīda Daudzslāņi un Jaunas Uzklāšanas Tehnoloģijas</t>
  </si>
  <si>
    <t>SIA AGL Technologies,40203163626
SIA "BC CORPORATION LIMITED",40203107108</t>
  </si>
  <si>
    <t>1.1.1.1/19/A/052</t>
  </si>
  <si>
    <t>Industrijai pielāgota antropoloģiskā pētījuma prototipa izstrāde (ANTHRO-INDUSTRY)</t>
  </si>
  <si>
    <t>1.1.1.1/19/A/053</t>
  </si>
  <si>
    <t>Vairogdziedzera mezglu digitāla multidisciplināra diagnostiska un prognostiska algoritma izstrāde</t>
  </si>
  <si>
    <t>1.1.1.1/19/A/054</t>
  </si>
  <si>
    <t>Globālā ģeodēziskā tīkla ilgtermiņa stabilitātes novērtēšana ar kosmiskās ģeodēzijas metodēm (SpaceGeoNet)</t>
  </si>
  <si>
    <t>1.1.1.1/19/A/055</t>
  </si>
  <si>
    <t>Vertikāles nolieču mērījumu metodoloģijas izveide un tās inovatīvie pielietojumi</t>
  </si>
  <si>
    <t>1.1.1.1/19/A/056</t>
  </si>
  <si>
    <t>Ilgtspējīgu izejmateriālu siltumizolācijas izstrādne ar zema globālā sasilšanas potenciāla uzputošanās aģentiem</t>
  </si>
  <si>
    <t>1.1.1.1/19/A/057</t>
  </si>
  <si>
    <t>Jaunas zāļu kandidātvielas izpēte</t>
  </si>
  <si>
    <t>1.1.1.1/19/A/058</t>
  </si>
  <si>
    <t>Jauna aditīvās ražošanas materiāla izstrāde un testēšana</t>
  </si>
  <si>
    <t>Metal3d SIA</t>
  </si>
  <si>
    <t>44103127867</t>
  </si>
  <si>
    <t>1.1.1.1/19/A/059</t>
  </si>
  <si>
    <t>Modulāras mežizstrādes mašīnas un rekomendāciju izstrādāšana sīkkoku zāģēšanai, smalcināšanai un pievešanai īscirtmeta kokaugu stādījumos</t>
  </si>
  <si>
    <t>1.1.1.1/19/A/060</t>
  </si>
  <si>
    <t>IKT risinājumu pielietojuma attīstības iespēju izpēte regulētās pakalpojumu industrijās Latvijā</t>
  </si>
  <si>
    <t>BANKU AUGSTSKOLA</t>
  </si>
  <si>
    <t>90000437699</t>
  </si>
  <si>
    <t>1.1.1.1/19/A/061</t>
  </si>
  <si>
    <t>Heterobasidion izraisītās sakņu trupes ierobežošana: bioloģisko un ķīmisko aizsardzības līdzekļu efektivitāte</t>
  </si>
  <si>
    <t>Sabiedrība ar ierobežotu atbildību "M.K. Mežs",40103285465</t>
  </si>
  <si>
    <t>1.1.1.1/19/A/062</t>
  </si>
  <si>
    <t>Vēja erozijas aizsargjoslu, meliorācijas sistēmu buferjoslu un dabisko ūdensteču aizsargjoslām piegulošo teritoriju transformēšana biomasas ražotnēs</t>
  </si>
  <si>
    <t>1.1.1.1/19/A/063</t>
  </si>
  <si>
    <t>Organisko augšņu klimata izmaiņu mazināšanas potenciāla modelēšanas rīku izstrādāšana aramzemēm un ilggadīgajiem zālājiem</t>
  </si>
  <si>
    <t>1.1.1.1/19/A/064</t>
  </si>
  <si>
    <t>Siltumnīcefekta gāzu emisijas faktoru un lēmumu pieņemšanas atbalsta rīku izstrāde degradētu kūdrāju apsaimniekošanai pēc kūdras ieguves</t>
  </si>
  <si>
    <t>1.1.1.1/19/A/065</t>
  </si>
  <si>
    <t>Lokāli pielietota metformīna ietekme uz ādas mikrobiomu un ādas imunitāti</t>
  </si>
  <si>
    <t>Latvia MGI Tech SIA,50203081351
SIA "Inbloom",40103916421</t>
  </si>
  <si>
    <t>1.1.1.1/19/A/066</t>
  </si>
  <si>
    <t>Rotoru vibrācijas mazināšanas iespējas ar inovatīva automātiskā balansiera palīdzību</t>
  </si>
  <si>
    <t>SIA "Rail Balt",40103402893</t>
  </si>
  <si>
    <t>1.1.1.1/19/A/067</t>
  </si>
  <si>
    <t>Virsmu īpašību uzlabojoši nanostrukturēti keramiskie pārklājumi un to iegūšanas tehnoloģijas izstrādāšana</t>
  </si>
  <si>
    <t>1.1.1.1/19/A/068</t>
  </si>
  <si>
    <t>Adaptīvais enerģijas konektors gandrīz nulles enerģijas ēku kopienām</t>
  </si>
  <si>
    <t>Sabiedrība ar ierobežotu atbildību "DUO SYSTEMS",50103252911</t>
  </si>
  <si>
    <t>1.1.1.1/19/A/069</t>
  </si>
  <si>
    <t>Izglītojamo uzmanības koncentrācijas vērtēšanas metode, izmantojot  neapzināto kustību reģistrāciju ar e- tekstila ierīci</t>
  </si>
  <si>
    <t>1.1.1.1/19/A/070</t>
  </si>
  <si>
    <t>Daudzslāņu volumetrisku displeja ekrānu optisko īpašību
uzlabošana, izmantojot starpslāņu laminēšanu ar optiskajiem polimēriem</t>
  </si>
  <si>
    <t>1.1.1.1/19/A/071</t>
  </si>
  <si>
    <t>LV: Kompleksa pārstrādes tehnoloģija kritisko izejvielu zaļai ieguvei no e-lūžņiem (COMTEC)
EN: Complex recycling technology for green extraction of critical raw materials from e-scrap (COMTEC)</t>
  </si>
  <si>
    <t>1.1.1.1/19/A/072</t>
  </si>
  <si>
    <t>Tiešsaistes sensori un agrīnās diagnostikas metodes kvalitātes mērījumu nodrošināšanai ūdens piegādes tīklā - WATSONs</t>
  </si>
  <si>
    <t>1.1.1.1/19/A/073</t>
  </si>
  <si>
    <t>Jaunu sensoru izstrāde un to pielietojumu izpēte satiksmes un gājēju plūsmas datu iegūšanai viedo pilsētu apgaismojuma un citu pilsētvides plānošanas risinājumu uzlabošanai</t>
  </si>
  <si>
    <t>1.1.1.1/19/A/074</t>
  </si>
  <si>
    <t>Ārējo protēžu ar osseointegrētu fiksāciju slodzes sadales mezgla izstrāde un izpēte amputācijas pacientu rehabilitācijas un dzīves kvalitātes uzlabošanai</t>
  </si>
  <si>
    <t>1.1.1.1/19/A/075</t>
  </si>
  <si>
    <t>Biorafinēšanas pieeja efektīvu kosmētikas izejvielu ieguvei no ārstniecības augu pārstrādes un augu šūnu kultivēšanas procesu blakusproduktiem.</t>
  </si>
  <si>
    <t>"Alternative Plants" SIA,40203057216
Sabiedrība ar ierobežotu atbildību "FIELD AND FOREST",40003759259</t>
  </si>
  <si>
    <t>1.1.1.1/19/A/076</t>
  </si>
  <si>
    <t>IT atbalsta sistēmas prototips atgriezeniskās saites sniegšanai skolēnu snieguma uzlabošanai  tekstpratības un rēķinpratības apguvei</t>
  </si>
  <si>
    <t>1.1.1.1/19/A/077</t>
  </si>
  <si>
    <t>Jaunas pieprasījuma-piedāvājuma vadības sistēmas un to nodrošinošo iekārtu izstrāde elektroenerģijas balancēšanai pārvades tīklu un pieslēguma līmenī</t>
  </si>
  <si>
    <t>Sabiedrība ar ierobežotu atbildību "ETAGO network",40103929820</t>
  </si>
  <si>
    <t>1.1.1.1/19/A/078</t>
  </si>
  <si>
    <t>Ražošanas protokola adaptācija un optimizācija klīniskās kategorijas galētājšūnu (NK) produktiem ar potenciālo izmantošanu olnīcu vēža imūnterapijā.</t>
  </si>
  <si>
    <t>Valsts sabiedrība ar ierobežotu atbildību "Paula Stradiņa klīniskā universitātes slimnīca"</t>
  </si>
  <si>
    <t>40003457109</t>
  </si>
  <si>
    <t>1.1.1.1/19/A/079</t>
  </si>
  <si>
    <t>Mazjaudas elektrospēkratu (L7e) ekspluatācijas īpašību izpēte un prototipa izstrāde</t>
  </si>
  <si>
    <t>Akciju sabiedrība "LATVO"</t>
  </si>
  <si>
    <t>40003184975</t>
  </si>
  <si>
    <t>1.1.1.1/19/A/080</t>
  </si>
  <si>
    <t>Elektromagnētiska tehnoloģija ar nano-daļiņām stiprināta vieglā sakausējuma kristalizēšanas procesam 3D drukas pielietojumam</t>
  </si>
  <si>
    <t>1.1.1.1/19/A/081</t>
  </si>
  <si>
    <t>Personalizētas krūts vēža ārstēšanas metodes izstrāde.</t>
  </si>
  <si>
    <t>1.1.1.1/19/A/082</t>
  </si>
  <si>
    <t>Mākslīgā intelekta asistents daudzvalodu sapulču pārvaldībai</t>
  </si>
  <si>
    <t>1.1.1.1/19/A/083</t>
  </si>
  <si>
    <t>Audu kultūru pielietojuma izpēte apdraudēto ārstniecības augu sugu komerciālai pavairošanai</t>
  </si>
  <si>
    <t>Sabiedrība ar ierobežotu atbildību "FIELD AND FOREST",40003759259</t>
  </si>
  <si>
    <t>1.1.1.1/19/A/084</t>
  </si>
  <si>
    <t>Ūdens attīrīšana ar fotodisociācijas metodi: jaunas, unikālas tehnoloģijas izstrāde</t>
  </si>
  <si>
    <t>Sabiedrība ar ierobežotu atbildību "MOTTRA",40003578169
SIA Zinātniskās pētniecības centrs HIDROBIOTEH,40103579688</t>
  </si>
  <si>
    <t>1.1.1.1/19/A/085</t>
  </si>
  <si>
    <t>Jaunu IoT sistēmu algoritmu izveide ēku enerģijas matemātiskajai modelēšanai un automatizētai patērētāju energoefektivitātes iespēju identificēšanai (eMAP)</t>
  </si>
  <si>
    <t>Sabiedrība ar ierobežotu atbildību "TERMOLAT",40103306998</t>
  </si>
  <si>
    <t>1.1.1.1/19/A/086</t>
  </si>
  <si>
    <t>Jauni heterogēni sārmzemju metālu oksīdu katalizatori modernas biodīzeļdegvielas sintēzei</t>
  </si>
  <si>
    <t>1.1.1.1/19/A/087</t>
  </si>
  <si>
    <t>2-pheniletanolu saturošas eļlas ieguve kosmētikas industrijas vajadzībām, izmantojot divfāzu fermentāciju ar netradicionāliem raugiem</t>
  </si>
  <si>
    <t>1.1.1.1/19/A/088</t>
  </si>
  <si>
    <t>Izkliedētās ģenerācijas, viedo un ražojošo patērētāju agregētās darbības modelēšana un optimizācija energosistēmas elastībai</t>
  </si>
  <si>
    <t>SIA "MVBK",40103895702</t>
  </si>
  <si>
    <t>1.1.1.1/19/A/089</t>
  </si>
  <si>
    <t>Bērza miza kā vērtīga, atjaunojama izejviela bez-formaldehīda skaidu plātņu un suberīnskābju poliolu iegūšanai poliuretānu izstrādei</t>
  </si>
  <si>
    <t>Sabiedrība ar ierobežotu atbildību "PolyLabs",40103787761</t>
  </si>
  <si>
    <t>1.1.1.1/19/A/090</t>
  </si>
  <si>
    <t>Pretiekaisuma postbiotiskā prototipa izstrāde</t>
  </si>
  <si>
    <t>Sabiedrība ar ierobežotu atbildību "JP Biotechnology"</t>
  </si>
  <si>
    <t>40003779128</t>
  </si>
  <si>
    <t>1.1.1.1/19/A/091</t>
  </si>
  <si>
    <t>Inovatīva 1-kanāla lokana endoskopa un inovatīvu līdzekļu tā pilnīgai dezinfekcijai un ilgstošai glabāšanai, transportēšanai dezinficētā stāvoklī prototipu veidošana.</t>
  </si>
  <si>
    <t>"Contra Cancrum Coli"</t>
  </si>
  <si>
    <t>40008052091</t>
  </si>
  <si>
    <t>1.1.1.1/19/A/092</t>
  </si>
  <si>
    <t>Jaunas pārtikas kūpināšanas tehnoloģijas izstrāde policiklisko aromātisko ogļūdeņražu (benzpirēna) koncentrācijas samazināšanai kūpinātos gaļas produktos - “Blue smoke”</t>
  </si>
  <si>
    <t>Sabiedrība ar ierobežotu atbildību "LINDA-1"</t>
  </si>
  <si>
    <t>40003167227</t>
  </si>
  <si>
    <t>1.1.1.1/19/A/093</t>
  </si>
  <si>
    <t>Perspektīvu tuvā infrasarkano staru apgabala fluorescento zondu izstrāde biovizualizācijas pielietojumam</t>
  </si>
  <si>
    <t>1.1.1.1/19/A/094</t>
  </si>
  <si>
    <t>Viedo tehnoloģiju sistēmas izstrāde Latvijas mājsaimniecību saražoto un patērēto resursu uzskaitei un optimālā patēriņa vadībai</t>
  </si>
  <si>
    <t>Intellify SIA,42103085955
"Latvijas Mobilais Telefons" SIA,50003050931</t>
  </si>
  <si>
    <t>1.1.1.1/19/A/095</t>
  </si>
  <si>
    <t>Aitu Vilnas biofiltri Efektīvai vides piesārņojuma Sorbcijai (AVES)</t>
  </si>
  <si>
    <t>Sabiedrība ar ierobežotu atbildību "Praktisko tehnoloģiju institūts",40003849410
Atvasināta publiska persona "Latvijas Organiskās sintēzes institūts",90002111653</t>
  </si>
  <si>
    <t>1.1.1.1/19/A/096</t>
  </si>
  <si>
    <t>In-silico modeļa izstrāde  klimatneitrālas būvvides mikrobioma,  nestspējas un kiberdrošības risku robežnosacījumu novērtēšanai.</t>
  </si>
  <si>
    <t>1.1.1.1/19/A/097</t>
  </si>
  <si>
    <t>Jauni no Zymomonas mobilis iegūti antimikrobiālie peptīdi pielietojumam ādas un mīksto audu infekciju terapijā</t>
  </si>
  <si>
    <t>"Alternative Plants" SIA,40203057216</t>
  </si>
  <si>
    <t>1.1.1.1/19/A/098</t>
  </si>
  <si>
    <t>"Zaļāku" materiālu praktisks lietojums</t>
  </si>
  <si>
    <t>1.1.1.1/19/A/099</t>
  </si>
  <si>
    <t>Redzes uztveres pētījumiem un treniņiem paredzēta ar datoru kontrolējamas izkliedes un fokusēšanas nodrošinājuma un programmatūras izveide, un tā pielietojumi redzes diagnostikā</t>
  </si>
  <si>
    <t>Sabiedrība ar ierobežotu atbildību "BEVERĪNA",46603001547</t>
  </si>
  <si>
    <t>1.1.1.1/19/A/100</t>
  </si>
  <si>
    <t>Jaunu datorprogrammu izstrāde  psihomotorisko attistības spēju novertēšanai  un e-materiālu formatēšanai.</t>
  </si>
  <si>
    <t>SIA "Optika City"</t>
  </si>
  <si>
    <t>40203032072</t>
  </si>
  <si>
    <t>1.1.1.1/19/A/101</t>
  </si>
  <si>
    <t>Ūdeņraža izmantošana gāzes degvielas SEG emisiju samazināšanā transporta un tautsaimniecības sektorā</t>
  </si>
  <si>
    <t>1.1.1.1/19/A/102</t>
  </si>
  <si>
    <t>Kompleksu risinājumu izstrāde un aprobācija starojuma kapilāro siltummaiņu optimālai iekļaušanai gandrīz nulles enerģijas ēku sistēmās un primārās enerģijas patēriņa apkurei un dzesēšanai samazināšanai</t>
  </si>
  <si>
    <t>Sabiedrība ar ierobežotu atbildību "Hydrokapillar Tech",50003700091</t>
  </si>
  <si>
    <t>1.1.1.1/19/A/103</t>
  </si>
  <si>
    <t>Masveidā ražojamas zarnu orgānu čipa ierīces izstrāde mikrobiomas un mikrobiomas izdalītu sekretomu analīzei klīniskos paraugos</t>
  </si>
  <si>
    <t>Akciju sabiedrība "HansaMatrix",40003454390
Atvasināta publiska persona "Latvijas Biomedicīnas pētījumu un studiju centrs",90002120158</t>
  </si>
  <si>
    <t>1.1.1.1/19/A/104</t>
  </si>
  <si>
    <t>Ūdens kvalitātes raksturlielumu noteikšana, izmantojot dinamiskiem ūdeņiem pielāgotu satelītattēlu apstrādes algoritmu</t>
  </si>
  <si>
    <t>Daugavpils Universitātes aģentūra "Latvijas Hidroekoloģijas institūts"</t>
  </si>
  <si>
    <t>90002129621</t>
  </si>
  <si>
    <t>1.1.1.1/19/A/105</t>
  </si>
  <si>
    <t>Oscilācija un stabilitāte dinamisko sistēmu teorijā</t>
  </si>
  <si>
    <t>1.1.1.1/19/A/106</t>
  </si>
  <si>
    <t>Statistiskās prognostiskās modeļa izstrāde multiplās sklerozes diagnosticēšanai un profilaksei, pamatojoties uz proteasomu saistītiem ģenētiskiem, epiģenētiskiem un klīniskiem marķieriem.</t>
  </si>
  <si>
    <t>1.1.1.1/19/A/107</t>
  </si>
  <si>
    <t>Kompozīta betona risinājums nenoņemamu veidņu sistēmās</t>
  </si>
  <si>
    <t>Sabiedrība ar ierobežotu atbildību "VST LATVIA"</t>
  </si>
  <si>
    <t>40203125743</t>
  </si>
  <si>
    <t>1.1.1.1/19/A/108</t>
  </si>
  <si>
    <t>Sabiedrība ar ierobežotu atbildību "Procesu analīzes un izpētes centrs",40003203547</t>
  </si>
  <si>
    <t>1.1.1.1/19/A/109</t>
  </si>
  <si>
    <t>Efektīva šķirošanas un atlases sistēma cilmes šūnām ar augsto imūnomodulācijas potenciālu</t>
  </si>
  <si>
    <t>1.1.1.1/19/A/110</t>
  </si>
  <si>
    <t>"Jaunas bezatlikuma pieejas izstrāde bioetanola, furfurola, lipīdu, ergosterola un karotinoīdu iegūšanai ar zemāku pašizmaksu no vietējiem zemkopības pārpalikumiem – rudzu salmiem"</t>
  </si>
  <si>
    <t>1.1.1.1/19/A/111</t>
  </si>
  <si>
    <t>Lēmumu pieņemšanas atbalsta instruments meža ražības paaugstināšanai, nodrošinot efektīvu un klimatam piemērotu selekcijas efekta pārnesi</t>
  </si>
  <si>
    <t>1.1.1.1/19/A/112</t>
  </si>
  <si>
    <t>Inovatīvu Baltā vītola - daudzgadīgo zālaugu agromežsaimniecības sistēmu ierīkošana ar koksnes pelnu  un mazāk pieprasīto kūdras frakciju maisījumiem ielabotās marginālās minerālaugsnēs.</t>
  </si>
  <si>
    <t>1.1.1.1/19/A/113</t>
  </si>
  <si>
    <t>3D drukāta magnija materiāla izpēte</t>
  </si>
  <si>
    <t>Sabiedrība ar ierobežotu atbildību "SMW Group"</t>
  </si>
  <si>
    <t>40003495011</t>
  </si>
  <si>
    <t>1.1.1.1/19/A/114</t>
  </si>
  <si>
    <t>Jauna metode mutes dobuma mikrobioma, tostarp rezistoma noteikšanai plašiem populācijas un intervences pētījumiem.</t>
  </si>
  <si>
    <t>Sabiedrība ar ierobežotu atbildību "Alūksnes primārās veselības aprūpes centrs",44103024817</t>
  </si>
  <si>
    <t>1.1.1.1/19/A/115</t>
  </si>
  <si>
    <t>Augstas precizitātes lāzera piesātinājuma spektrometrs, balstīts uz 130 Te2 molekulām un kalibrēts ar femtosekunžu lāzera optisko frekvenču ķemmi reģionā 3900-5000A</t>
  </si>
  <si>
    <t>1.1.1.1/19/A/116</t>
  </si>
  <si>
    <t>Ceļā uz neinvazīvu optisku in vivo A un D vitamīnu detektēšanu cilvēka organismā</t>
  </si>
  <si>
    <t>1.1.1.1/19/A/117</t>
  </si>
  <si>
    <t>Personalizētas zināšanu telpas vērtību ķēdēm nākamās paaudzes lietu interneta e-ekosistēmā - VERZI</t>
  </si>
  <si>
    <t>1.1.1.1/19/A/118</t>
  </si>
  <si>
    <t>Multifizikālo procesu mijiedarbības izpēte kompleksas metodikas izstrādei energoefektīvu un ilgtspējīgu LED optisko sistēmu optimālai projektēšanai</t>
  </si>
  <si>
    <t>1.1.1.1/19/A/119</t>
  </si>
  <si>
    <t>Komerciāli pieejamās gamma-starojuma detektēšanas iekārtās izmantoto monolītu kvazi-pussfērisku CdZnTe detektoru spektrometrisku un ekspluatācijas īpašību uzlabošanas metožu izpēte un attīstība.</t>
  </si>
  <si>
    <t>Zinātniskā ražošanas firma "RITEC" , SIA</t>
  </si>
  <si>
    <t>40103045390</t>
  </si>
  <si>
    <t>1.1.1.1/19/A/120</t>
  </si>
  <si>
    <t>Modificētā koksnes atlikuma ar pievienoto vērtību izmantošana dažādās Latvijas bioekonomikas jomās</t>
  </si>
  <si>
    <t>Atvasināta publiska persona "Latvijas Valsts koksnes ķīmijas institūts",90002128378
Atvasināta publiska persona "Latvijas Valsts mežzinātnes institūts "Silava",90002121030
Sabiedrība ar ierobežotu atbildību "AM Energy",50103279901</t>
  </si>
  <si>
    <t>1.1.1.1/19/A/121</t>
  </si>
  <si>
    <t>Plazmonisku viedu gāzu sensoru izgatavošanas tehnoloģiju izstrāde un integrācija telemetrijas sistēmās</t>
  </si>
  <si>
    <t>1.1.1.1/19/A/122</t>
  </si>
  <si>
    <t>Klimata izmaiņu mazināšanas darbību ietekmes novērtējuma nenoteiktības mazināšana dārzkopībā</t>
  </si>
  <si>
    <t>1.1.1.1/19/A/123</t>
  </si>
  <si>
    <t>E-pārvaldes pakalpojumu attīstības ietekme uz Latvijas ekonomiku izvēršot blokķēžu tehnoloģiju izmantošanu</t>
  </si>
  <si>
    <t>1.1.1.1/19/A/124</t>
  </si>
  <si>
    <t>Jauns volframa diborīda lauka emisijas mikrokatods</t>
  </si>
  <si>
    <t>1.1.1.1/19/A/125</t>
  </si>
  <si>
    <t>Virtuālās realitātes un mehāniskā līdzsvara dēļa spēles nozīme muguras, kakla sāpju un stresa risku samazināšanā ofisa darbinieku vidū</t>
  </si>
  <si>
    <t>SIA "Modern Media",40103553833</t>
  </si>
  <si>
    <t>1.1.1.1/19/A/126</t>
  </si>
  <si>
    <t>Priekšizpēte un tehnoloģijas izstrāde atkritumu utilizācijai izmantojot ūdeņradi</t>
  </si>
  <si>
    <t>RĪGAS TEHNISKĀ UNIVERSITĀTE,90000068977
SIA zinātniski tehniskā firma "ELMAG",40103093831</t>
  </si>
  <si>
    <t>1.1.1.1/19/A/127</t>
  </si>
  <si>
    <t>Kopīgās pašadaptīvas lēmumu pieņemšanas atbalsta platformas zinātniski pētnieciska izstrāde priekš MVU</t>
  </si>
  <si>
    <t>Sabiedrība ar ierobežotu atbildību "Ministri"</t>
  </si>
  <si>
    <t>40203063693</t>
  </si>
  <si>
    <t>1.1.1.1/19/A/128</t>
  </si>
  <si>
    <t>Uz tālizpēti balstīta meža stresa faktoru novērtēšana</t>
  </si>
  <si>
    <t>Atvasināta publiska persona "Latvijas Valsts mežzinātnes institūts "Silava",90002121030
Sabiedrība ar ierobežotu atbildību "Baltic Satellite Service",40103236845</t>
  </si>
  <si>
    <t>1.1.1.1/19/A/129</t>
  </si>
  <si>
    <t>1.1.1.1/19/A/130</t>
  </si>
  <si>
    <t>Lēmumu pieņemšanas atbalsta rīka izstrāde integrējot informāciju no vecām daļēji dabiskām mežaudzēm precīzākai oglekļa bilances novērtēšanai</t>
  </si>
  <si>
    <t>1.1.1.1/19/A/131</t>
  </si>
  <si>
    <t>Jaunas, augsti efektīvas ekstrahēšanas tehnoloģijas – kavitācijas aukstumaģenta ekstrakcijas (KAE) - izstrāde</t>
  </si>
  <si>
    <t>LIEPĀJAS UNIVERSITĀTE</t>
  </si>
  <si>
    <t>90000036859</t>
  </si>
  <si>
    <t>1.1.1.1/19/A/132</t>
  </si>
  <si>
    <t>Fitopreparātu ekstrakcijas tehnoloģiju optimizācija un rūpnieciskās ražošanas prototipu izstrāde (Fitoex)</t>
  </si>
  <si>
    <t>Atvasināta publiska persona "Latvijas Valsts mežzinātnes institūts "Silava",90002121030
SIA "SIGMA Herbal Farm &amp;amp; Apothecary",40203178346</t>
  </si>
  <si>
    <t>1.1.1.1/19/A/133</t>
  </si>
  <si>
    <t>Pilnīgi optiskas datu apstrādes platformas izstrāde izmantojot stiklus veidojošus organiskos materiālus</t>
  </si>
  <si>
    <t>1.1.1.1/19/A/134</t>
  </si>
  <si>
    <t>Lioluminiscenta dozimetra izstrāde jonizējošā starojuma absorbēto dozu noteikšanai avārijas situācijās</t>
  </si>
  <si>
    <t>Sabiedrība ar ierobežotu atbildību "Praktisko tehnoloģiju institūts",40003849410</t>
  </si>
  <si>
    <t>1.1.1.1/19/A/135</t>
  </si>
  <si>
    <t>Sabiedrība ar ierobežotu atbildību "GroGlass",40003710276</t>
  </si>
  <si>
    <t>1.1.1.1/19/A/136</t>
  </si>
  <si>
    <t>Atvērta vizuāla vide ontoloģijām un zināšanu grafu shēmām</t>
  </si>
  <si>
    <t>SIA "DIVI grupa",40003803059</t>
  </si>
  <si>
    <t>1.1.1.1/19/A/137</t>
  </si>
  <si>
    <t>Grafēnā bāzēta elektroķīmiska sūknēšana radioaktīvā ūdeņraža izotopa atdalīšanai</t>
  </si>
  <si>
    <t>SIA "Baltic Scientific Instruments",40003176361</t>
  </si>
  <si>
    <t>1.1.1.1/19/A/138</t>
  </si>
  <si>
    <t>No inovatīviem oglekļa nanocaurulīšu-topoloģisko izolatoru materiālu tīkliem veidotas lokanas termoelektriskās ierīces</t>
  </si>
  <si>
    <t>SIA "3D STRONG",50203113801</t>
  </si>
  <si>
    <t>1.1.1.1/19/A/139</t>
  </si>
  <si>
    <t>Inovatīvu bez-saistvielas anodu elektrodu izveide litija jonu baterijām</t>
  </si>
  <si>
    <t>SIA "Nano RAY-T",40103889000</t>
  </si>
  <si>
    <t>1.1.1.1/19/A/140</t>
  </si>
  <si>
    <t>Titāna un titāna-alumīnija sakausējumu, iegūtu ar titāna alumīnija termisko reducēšanu no titāna tetrahlorīda, morfoloģijas izpēte</t>
  </si>
  <si>
    <t>1.1.1.1/19/A/141</t>
  </si>
  <si>
    <t>Clean 4.0 - paātrināt autonomu tehnoloģiju pielietojumu visā Eiropas tīrīšanas ekosistēmā.</t>
  </si>
  <si>
    <t>Sabiedrība ar ierobežotu atbildību "Robotic Solutions"</t>
  </si>
  <si>
    <t>40103840761</t>
  </si>
  <si>
    <t>1.1.1.1/19/A/142</t>
  </si>
  <si>
    <t>Kompakta, zema enerģijas patēriņa, pikoteslu jutības magnetometra prototipa izveide, balstoties uz NV centriem dimantā</t>
  </si>
  <si>
    <t>Akciju sabiedrība "SAF TEHNIKA",40003474109</t>
  </si>
  <si>
    <t>1.1.1.1/19/A/143</t>
  </si>
  <si>
    <t>FDM un SLS industriālās 3D printēšanas tehnoloģiju pielietojums lidaparātu iekšējās apdares detaļu sērijveida ražošanai</t>
  </si>
  <si>
    <t>SIA "Baltic3d.EU"</t>
  </si>
  <si>
    <t>42103066210</t>
  </si>
  <si>
    <t>1.1.1.1/19/A/144</t>
  </si>
  <si>
    <t>Tehnoloģiski pētījumi lai radītu nākamās paaudzes mazizmēra 100 keV bora jonu implantācijas iekārtu ar TRL līmeni tuvu pie 4</t>
  </si>
  <si>
    <t>1.1.1.1/19/A/145</t>
  </si>
  <si>
    <t>HENCO2: Mākoņdatu vidē balstīta IT platforma putnkopības produktivitātes uzlabošanai un siltumnīcefekta gāzu emisiju samazināšanai</t>
  </si>
  <si>
    <t>1.1.1.1/19/A/146</t>
  </si>
  <si>
    <t>Smiltsērkšķu veģetatīvās biomasas biorafinēšanas pārstrāde, izmantojot inovatīvas tehnoloģijas un visaptverošu analītisko izpēti, lai iegūtu Latvijas bioekonomikai perspektīvus produktus ar augstu pievienoto vērtību, ieskaitot serotonīnu</t>
  </si>
  <si>
    <t>1.1.1.1/19/A/147</t>
  </si>
  <si>
    <t>Ātra un rentabla, uz  mašīnmācīšanos balstīta sistēma mikroorganismu augšanas analīzei</t>
  </si>
  <si>
    <t>RĪGAS TEHNISKĀ UNIVERSITĀTE,90000068977
SIA "Laboratorija AUCTORITAS",40003631987</t>
  </si>
  <si>
    <t>1.1.1.1/19/A/148</t>
  </si>
  <si>
    <t>Inovatīva un efektīva pārklājuma izstrāde magnija komponentiem</t>
  </si>
  <si>
    <t>1.1.1.1/19/A/149</t>
  </si>
  <si>
    <t>SIA AGL Technologies,40203163626</t>
  </si>
  <si>
    <t>1.1.1.1/19/A/150</t>
  </si>
  <si>
    <t>Mērogošanas pētījums mikrobioloģisko mēslošanas un augu aizsardzības līdzekļu ieguvei dziļuma un virsmas kultivācijas procesos</t>
  </si>
  <si>
    <t>Sabiedrība ar ierobežotu atbildību "BIOEFEKTS"</t>
  </si>
  <si>
    <t>40103110309</t>
  </si>
  <si>
    <t>1.1.1.1/20/A/001</t>
  </si>
  <si>
    <t>Universāla elektroķīmiska multisensoru sistēma uz nanostrukturētu elektrodu bāzes</t>
  </si>
  <si>
    <t>Iesniegts</t>
  </si>
  <si>
    <t>1.1.1.1/20/A/002</t>
  </si>
  <si>
    <t>Cinka atkarīgo enzīmu inhibitoru kā pretvēža zāļvielu ar antimetastatisko potenciālu izveide</t>
  </si>
  <si>
    <t>1.1.1.1/20/A/003</t>
  </si>
  <si>
    <t>Jaunas paaudzes pretvēža vielas ar ROS sistēmas mijiedarbības mehānismu</t>
  </si>
  <si>
    <t>1.1.1.1/20/A/004</t>
  </si>
  <si>
    <t>Zemas enerģijas patēriņa daudzstāvu ēkas koncepcijas izstrāde no inovatīvām koksni saturošām konstrukcijām, izmantojot energoefektīvas inženiersistēmas</t>
  </si>
  <si>
    <t>1.1.1.1/20/A/005</t>
  </si>
  <si>
    <t>Buru švertjahtu un katamarānu stūres iekārtas izstrāde</t>
  </si>
  <si>
    <t>Sabiedrība ar ierobežotu atbildību "DME",40003373136</t>
  </si>
  <si>
    <t>1.1.1.1/20/A/006</t>
  </si>
  <si>
    <t>Tehnoloģiju izveide plastmasas un mikro-nano plastmasas piesārņojuma kontrolēšanai un samazināšanai cieto atkritumu poligonos</t>
  </si>
  <si>
    <t>1.1.1.1/20/A/007</t>
  </si>
  <si>
    <t>Viedais savienojamības risinājums autotransporta sakaru tīkliem (SCAN)</t>
  </si>
  <si>
    <t>1.1.1.1/20/A/008</t>
  </si>
  <si>
    <t>Riņķa rezonatora modulatori energo-efektīviem datu centru starpsavienojumiem</t>
  </si>
  <si>
    <t>1.1.1.1/20/A/009</t>
  </si>
  <si>
    <t>Garķēžu acilkarnitīni kardiovaskulārajās saslimšanās: jauni zāļu mērķi un diagnostiskās iespējas</t>
  </si>
  <si>
    <t>1.1.1.1/20/A/010</t>
  </si>
  <si>
    <t>Jaunas bezatlikuma pieejas izstrāde bioetanola, furfurola, lipīdu, ergosterola un karotinoīdu iegūšanai ar zemāku pašizmaksu no vietējiem zemkopības pārpalikumiem – rudzu salmiem</t>
  </si>
  <si>
    <t>1.1.1.1/20/A/011</t>
  </si>
  <si>
    <t>Inovatīvu antibakteriālo līdzekļu izveide – LpxC enzīma testa sistēmas pilnveidošana un inhibitoru izstrāde</t>
  </si>
  <si>
    <t>1.1.1.1/20/A/012</t>
  </si>
  <si>
    <t>Jaunas tehnoloģijas izstrāde dažādas izcelsmes biomasas un to maisījumu aktivizētu gazifikācijas procesu izveidei ar efektīvu saražotās gāzes sastāva kontroli</t>
  </si>
  <si>
    <t>1.1.1.1/20/A/013</t>
  </si>
  <si>
    <t>Inovācija pārtikas ražošanā: biorafinēšanas koncepcijas integrācija ogu pārstrādē (BerryVal)</t>
  </si>
  <si>
    <t>1.1.1.1/20/A/014</t>
  </si>
  <si>
    <t>Mežizstrādes atkritumproduktu – priežu un egļu skuju biorafinēšanas tehnoloģija un prototips augstas pievienotās vērtības produktu iegūšanai (NeedleFor)</t>
  </si>
  <si>
    <t>Akciju sabiedrība "BIOLAT",40003128200</t>
  </si>
  <si>
    <t>1.1.1.1/20/A/015</t>
  </si>
  <si>
    <t>Viedais enerģijas konektors Gandrīz Nulles enerģijas kopienai</t>
  </si>
  <si>
    <t>1.1.1.1/20/A/016</t>
  </si>
  <si>
    <t>Darbojošu objektu tipveida konstrukcijas tehniskā stāvokļa monitoringa sistēmas prototips, objekta tehniskā stāvokļa novērtēšanai to ekspluatācijas laikā.</t>
  </si>
  <si>
    <t>SIA "D un D centrs",40003676120</t>
  </si>
  <si>
    <t>1.1.1.1/20/A/017</t>
  </si>
  <si>
    <t>Koksnes virsmas modificēšana  uzlabotu kalpošanas īpašību nodrošināšanai āra apstākļos.</t>
  </si>
  <si>
    <t>1.1.1.1/20/A/018</t>
  </si>
  <si>
    <t>"Kompakta, zema enerģijas patēriņa, pikoteslu jutības magnetometra prototipa izveide, balstoties uz NV centriem dimantā"</t>
  </si>
  <si>
    <t>1.1.1.1/20/A/019</t>
  </si>
  <si>
    <t>Lielajos datos balstīta pro-sociāla mikromērķēšanas risinājuma izstrāde līdzdalības veicināšanai</t>
  </si>
  <si>
    <t>1.1.1.1/20/A/020</t>
  </si>
  <si>
    <t>Lielo datu vadīta informācijas un komunikācijas tehnoloģiju drošības pārvaldības risinājuma izstrāde (BICTSeMS)</t>
  </si>
  <si>
    <t>Sabiedrība ar ierobežotu atbildību "Izglītības sistēmas"</t>
  </si>
  <si>
    <t>40103493322</t>
  </si>
  <si>
    <t>1.1.1.1/20/A/021</t>
  </si>
  <si>
    <t>Lielo datu vadīta Termodinamisko procesu monitoringa un pārvaldības risinājuma izstrāde datu centra gaisa dzesēšanas sistēmu Energopatēriņa samazināšanai un Optimālas darbības nodrošināšanai (bigTEO)</t>
  </si>
  <si>
    <t>1.1.1.1/20/A/022</t>
  </si>
  <si>
    <t>PreCoTiPS: Jauna proaktīva kontekstzinīga intelektiska stundu plānošanas risinājuma izstrāde mācību procesa kvalitātes un efektivitātes paaugstināšanai</t>
  </si>
  <si>
    <t>1.1.1.1/20/A/023</t>
  </si>
  <si>
    <t>1.1.1.1/20/A/024</t>
  </si>
  <si>
    <t>Optimāla iekštelpu gaisa kvalitātes un siltuma komforta kontrole, pamatojoties uz telpas reāllaika 3D skenēšanas datiem</t>
  </si>
  <si>
    <t>SIA "Komfovent",40103817958</t>
  </si>
  <si>
    <t>1.1.1.1/20/A/025</t>
  </si>
  <si>
    <t>Ātri izvietojamu ēku un to energosistēmu attīstība  pagaidu nometnēm</t>
  </si>
  <si>
    <t>SIA "APB",40103415864</t>
  </si>
  <si>
    <t>1.1.1.1/20/A/026</t>
  </si>
  <si>
    <t>Metodes izstrāde polimorfisma kontrolei vienlaicīgas polimorfu kristalizācijas gadījumā, izmantojot kristalizācijas piedevas</t>
  </si>
  <si>
    <t>1.1.1.1/20/A/027</t>
  </si>
  <si>
    <t>Koksnes biorafinēšanas procesa inovatīva pilnveide veicot atlikumu konversiju nanoporainos oglekļa materiālos (BiReMa)</t>
  </si>
  <si>
    <t>1.1.1.1/20/A/028</t>
  </si>
  <si>
    <t>1.1.1.1/20/A/029</t>
  </si>
  <si>
    <t>Riteņbraukšanas trenažierim pielāgotas, kiberslimības simptomus mazinošas virtuālās realitātes sistēmas un to atbalstošas lietotnes izstrāde, droša un datos balstīta treniņa nodrošināšanai</t>
  </si>
  <si>
    <t>1.1.1.1/20/A/030</t>
  </si>
  <si>
    <t>Jaunas pieejas šūnu adhēzijas modulatoru izstrādei</t>
  </si>
  <si>
    <t>1.1.1.1/20/A/031</t>
  </si>
  <si>
    <t>Dabas produkti un to analogi ādas epiģenētiskai aizsardzībai</t>
  </si>
  <si>
    <t>1.1.1.1/20/A/032</t>
  </si>
  <si>
    <t>Nākamās paaudzes žiroskopiskās stabilizācijas kameras izstrāde</t>
  </si>
  <si>
    <t>1.1.1.1/20/A/033</t>
  </si>
  <si>
    <t>Jaunas  augstas kaloritātes kokogļu ražošanas metodikas izstrāde efektīvāka procesa un augstvērtigāka gala produkta nodrošināšanai – Smart Charcoal</t>
  </si>
  <si>
    <t>Sabiedrība ar ierobežotu atbildību "INOS"</t>
  </si>
  <si>
    <t>40003570038</t>
  </si>
  <si>
    <t>1.1.1.1/20/A/034</t>
  </si>
  <si>
    <t>Izskaidrojamā mākslīgajā intelektā balstīta kuņģa histopatoloģijas pilnu slaidu attēlu analīzes atbalsta sistēmas izstrāde</t>
  </si>
  <si>
    <t>Valsts zinātniskais institūts - atvasināta publiska persona "Elektronikas un datorzinātņu institūts",90002135242
SIA "Akadēmiskā histoloģijas laboratorija",50003514371</t>
  </si>
  <si>
    <t>1.1.1.1/20/A/035</t>
  </si>
  <si>
    <t>Hibrīda-sensora izelpas analīze kolorektālā vēža skrīningam (HYCOR)</t>
  </si>
  <si>
    <t>Sabiedrība ar ierobežotu atbildību "LIEPĀJAS REĢIONĀLĀ SLIMNĪCA",42103041306</t>
  </si>
  <si>
    <t>1.1.1.1/20/A/036</t>
  </si>
  <si>
    <t>Rauga sēnīšu probiotiku efektivitāte H. pylori eradikācijas terapijas blakusparādību mazināšanā kuņģa vēža profilakses, skrīninga un ārstēšanas stratēģijā</t>
  </si>
  <si>
    <t>Latvia MGI Tech SIA,50203081351
Sabiedrība ar ierobežotu atbildību "Kuldīgas slimnīca",50003197651</t>
  </si>
  <si>
    <t>1.1.1.1/20/A/037</t>
  </si>
  <si>
    <t>Ķirurģisko komplikāciju profilakse korektālajā ķirurģijā, veicot mehānisko zarnu sagatavošanu kopā ar neuzsūcošām antibiotikām</t>
  </si>
  <si>
    <t>1.1.1.1/20/A/038</t>
  </si>
  <si>
    <t>Jaunas profilaktiskas acu muskulatūras vingrināšanas un nostiprināšanas ierīces EYE ROLL un tās pielietojamības metodoloģijas izstrāde un izpēte</t>
  </si>
  <si>
    <t>Sabiedrība ar ierobežotu atbildību "Eye roll"</t>
  </si>
  <si>
    <t>44103129478</t>
  </si>
  <si>
    <t>Sabiedrība ar ierobežotu atbildību "Informācijas sistēmu menedžmenta augstskola",40003607453</t>
  </si>
  <si>
    <t>1.1.1.1/20/A/039</t>
  </si>
  <si>
    <t>Perspektīvu porainu materiālu iegūšanas procesa tehnoloģiskie pētījumi</t>
  </si>
  <si>
    <t>SIA Synthermion,44103146800</t>
  </si>
  <si>
    <t>1.1.1.1/20/A/040</t>
  </si>
  <si>
    <t>JAUNA METODIKA FARMACEITISKI SVARĪGU HETEROCIKLU SINTĒZEI NO PROPARGILSILĀNIEM  // NOVEL METHODOLOGY FOR SYNTHESIS OF PHARMACEUTICALLY IMPORTANT HETEROCYCLES FROM PROPARGYL SILANES</t>
  </si>
  <si>
    <t>1.1.1.1/20/A/041</t>
  </si>
  <si>
    <t>Tehnoloģiju izstrāde notekūdens dūņu pārstrādei sekundārās izejvielās</t>
  </si>
  <si>
    <t>1.1.1.1/20/A/042</t>
  </si>
  <si>
    <t>Galvas smadzeņu malformāciju izraisošo ģenētisko cēloņu izpēte</t>
  </si>
  <si>
    <t>1.1.1.1/20/A/043</t>
  </si>
  <si>
    <t>Plaša spektra pretvīrusu preparāta Larifan pielietošanas izpēte COVID-19 terapijas un prevencijas kontekstā</t>
  </si>
  <si>
    <t>1.1.1.1/20/A/044</t>
  </si>
  <si>
    <t>Jauna universāla, biotehnoloģiski advancēta, plaša pielietojuma vīrsusveidīgo daļiņu platforma</t>
  </si>
  <si>
    <t>1.1.1.1/20/A/045</t>
  </si>
  <si>
    <t>Mikrofluīdikas iekārtas izstrāde prostatas vēža sekretēto ekstracelulāro vezikulu kvantificēšanai un to RNS satura analīzei (PROCEX)</t>
  </si>
  <si>
    <t>Sabiedrība ar ierobežotu atbildību "Cellboxlab",42103111196</t>
  </si>
  <si>
    <t>1.1.1.1/20/A/046</t>
  </si>
  <si>
    <t>Tuberkulozes pilna genoma sekvenēšana lietošanai Latvijas klīnikā: dizains un koncepta izvērtēšana.</t>
  </si>
  <si>
    <t>1.1.1.1/20/A/047</t>
  </si>
  <si>
    <t>1.1.1.1/20/A/048</t>
  </si>
  <si>
    <t>Konservatīva borēliju proteīna kā vakcīnas mērķu pielietojums</t>
  </si>
  <si>
    <t>1.1.1.1/20/A/049</t>
  </si>
  <si>
    <t>Hipofīzes neiroendokrīno audzēju mikrovides loma prognostikā un atbildē uz terapiju</t>
  </si>
  <si>
    <t>1.1.1.1/20/A/050</t>
  </si>
  <si>
    <t>Latvijas proterozoja rūdu iegulu izpēte, pielietojot astroģeoloģisko un ģeofizikālās metodes</t>
  </si>
  <si>
    <t>1.1.1.1/20/A/051</t>
  </si>
  <si>
    <t>Jauni bioloģiski aktīvo savienojumu avoti no maz izmantotiem ziemeļu platuma grādos audzētiem augļiem un ogām: To potenciālais pielietojums produktu ar pievienoto vērtību ražošanā pārtikas un farmācijas sektorā (PhytoPharmactives)</t>
  </si>
  <si>
    <t>LATVIJAS UNIVERSITĀTE,90000076669
Akciju sabiedrība "BIOLAT",40003128200</t>
  </si>
  <si>
    <t>1.1.1.1/20/A/052</t>
  </si>
  <si>
    <t>Kviešu ražas prognozēšana, izmantojot bezpilota lidaparātu datu apstrādes metodes</t>
  </si>
  <si>
    <t>SIA "ĢEODĒZISTS",41203006878
Atvasināta publiska persona "Agroresursu un ekonomikas institūts",90002137506</t>
  </si>
  <si>
    <t>1.1.1.1/20/A/053</t>
  </si>
  <si>
    <t>IWiRoM: Jauna tipa intelektiskas ziemas ceļu uzturēšanas atbalsta informācijas sistēmas un tai pielāgota ERP integrācijas risinājuma izstrāde  uzturēšanas procesu efektivitātes paaugstināšanai</t>
  </si>
  <si>
    <t>Sabiedrība ar ierobežotu atbildību "ZZ Dats"</t>
  </si>
  <si>
    <t>40003278467</t>
  </si>
  <si>
    <t>1.1.1.1/20/A/054</t>
  </si>
  <si>
    <t>Pretiekaisuma postbiotiskā prototipa izstrāde no inovatīvas sinbiotiskas kompozīcijas</t>
  </si>
  <si>
    <t>Sabiedrība ar ierobežotu atbildību "JP Biotechnology",40003779128</t>
  </si>
  <si>
    <t>1.1.1.1/20/A/055</t>
  </si>
  <si>
    <t>Jaunas multipleksas metodes izstrāde mutes dobuma mikrobioma (tostarp rezistoma) noteikšanai plašiem populācijas un intervences pētījumiem</t>
  </si>
  <si>
    <t>1.1.1.1/20/A/056</t>
  </si>
  <si>
    <t>Ierīce reģionālās anestēzijas monitoringam, izmantojot bezkontakta fotopletizmogrāfiju un projicēšanas kartēšanu</t>
  </si>
  <si>
    <t>SIA "Blazar",42103107970</t>
  </si>
  <si>
    <t>1.1.1.1/20/A/057</t>
  </si>
  <si>
    <t>Funkcionālas Platzonas Gallija Oksīda un Cinka Gallāta Plānas Kārtiņas un Jaunas Uzklāšanas Tehnoloģijas</t>
  </si>
  <si>
    <t>1.1.1.1/20/A/058</t>
  </si>
  <si>
    <t>Analītiskā pieeja, pielietojot  masspektrometriskās, hromatogrāfiskās un kodolmagnētiskās rezonanses metodes medus izcelsmes raksturošanai un viltojumu noteikšanai</t>
  </si>
  <si>
    <t>Latvijas Biškopības biedrība,40008003310</t>
  </si>
  <si>
    <t>1.1.1.1/20/A/059</t>
  </si>
  <si>
    <t>Fluorescento annelēto pirimidīnu pielietojums analītiskajā un materiālu ķīmijā</t>
  </si>
  <si>
    <t>1.1.1.1/20/A/060</t>
  </si>
  <si>
    <t>Funkcionālas tintes drukāšana bezvadu enerģijas sistēmām</t>
  </si>
  <si>
    <t>1.1.1.1/20/A/061</t>
  </si>
  <si>
    <t>Biosensoru matricas ar jutīgiem 2D materiālu elementiem izstrāde onkoloģisko slimību diagnostikai un skrīningam</t>
  </si>
  <si>
    <t>AS "ALFA RPAR",40003712898</t>
  </si>
  <si>
    <t>1.1.1.1/20/A/062</t>
  </si>
  <si>
    <t>Piesārņotā ūdens attīrīšanas procesa pilnveidošana, kombinējot elektriskās izlādes un fotokatalīzes procesus.</t>
  </si>
  <si>
    <t>Sabiedrība ar ierobežotu atbildību "ElGoo Tech",40103736799</t>
  </si>
  <si>
    <t>1.1.1.1/20/A/063</t>
  </si>
  <si>
    <t>Attālināti strādājošo IT sistēmu lietotāju efektivitātes un uzvedības analīze izmantojot AI/ML</t>
  </si>
  <si>
    <t>1.1.1.1/20/A/064</t>
  </si>
  <si>
    <t>Hidrauliskā kompresora izstrāde ar ūdeņradi bagātinātas dabasgāzes saspiešanai</t>
  </si>
  <si>
    <t>1.1.1.1/20/A/065</t>
  </si>
  <si>
    <t>Aplikācijas izstrāde mialģiskā encefalomielīta / hroniskā noguruma sindroma m-veselības diagnostikas atbalsta risinājumam, pacientu paškontrolei un terapijas monitoringam</t>
  </si>
  <si>
    <t>1.1.1.1/20/A/066</t>
  </si>
  <si>
    <t>Kombinētā pieeja cīņā ar ar rezistentajiem bakteriālajiem patogēniem</t>
  </si>
  <si>
    <t>1.1.1.1/20/A/067</t>
  </si>
  <si>
    <t>Viedo datu IT sistēmas prototips sociāli-ģeogrāfiskās uzvedības pētījumiem iedzīvotāju labklājības uzlabošanai</t>
  </si>
  <si>
    <t>RĪGAS TEHNISKĀ UNIVERSITĀTE,90000068977
Sabiedrība ar ierobežotu atbildību "Karšu izdevniecība Jāņa sēta",40003426448</t>
  </si>
  <si>
    <t>1.1.1.1/20/A/068</t>
  </si>
  <si>
    <t>Elektrovilciena elektroaprīkojuma komplekta izstrāde ar uzlabotām īpašībām</t>
  </si>
  <si>
    <t>1.1.1.1/20/A/069</t>
  </si>
  <si>
    <t>Nacionālās &amp; internacionālās augstumu sistēmu harmonizācija Latvijā</t>
  </si>
  <si>
    <t>Sabiedrība ar ierobežotu atbildību "MERKO",40003335702</t>
  </si>
  <si>
    <t>1.1.1.1/20/A/070</t>
  </si>
  <si>
    <t>Nākamās paaudzes tehnoloģijas izstrāde augstas tīrības kristālu audzēšanā, izmantojot MHD pseido levitāciju</t>
  </si>
  <si>
    <t>SIA AGL Technologies,40203163626
Sabiedrība ar ierobežotu atbildību "CRYOGENIC AND VACUUM SYSTEMS",41203052082</t>
  </si>
  <si>
    <t>1.1.1.1/20/A/071</t>
  </si>
  <si>
    <t>Augstas īpatnējās virsmas bērza tāss betulīna daļiņu iegūšanas, ražošanas un pielietojuma izpēte dispersās sistēmās</t>
  </si>
  <si>
    <t>Cēsu pilsētas zemnieku saimniecība "DOKTUS",44101029684</t>
  </si>
  <si>
    <t>1.1.1.1/20/A/072</t>
  </si>
  <si>
    <t>Reto ādas slimību efektīvas identifikācijas un multimodālas diagnostikas sistēma</t>
  </si>
  <si>
    <t>RĪGAS TEHNISKĀ UNIVERSITĀTE,90000068977
Sabiedrība ar ierobežotu atbildību "LONGENESIS",40203211852</t>
  </si>
  <si>
    <t>1.1.1.1/20/A/073</t>
  </si>
  <si>
    <t>Kopīgās pašadaptīvas  lēmumu pieņemšanas atbalsta platformas zinātniski pētnieciska izstrāde priekš MVU</t>
  </si>
  <si>
    <t>SIA Baltijas Energo Efekts</t>
  </si>
  <si>
    <t>40103285395</t>
  </si>
  <si>
    <t>1.1.1.1/20/A/074</t>
  </si>
  <si>
    <t>Pētījums par skaņas avotu pielāgošanu subjektīvai mūzikas gaumei un skaņas pielāgošanas tehnoloģijas izstrāde</t>
  </si>
  <si>
    <t>SIA "Sonarworks"</t>
  </si>
  <si>
    <t>40103611667</t>
  </si>
  <si>
    <t>1.1.1.1/20/A/075</t>
  </si>
  <si>
    <t>CdZnTe gamma-starojuma detektoru spektrometrisku un ekspluatācijas īpašību uzlabošanas metožu izpete un attīstība uz kvazi-pussfērisko detektoru, kas izmanto gamma-starojuma spektrometriskajiem mērījumiem dažādās komerciāli pieiejamās iekārtās, piemēra.</t>
  </si>
  <si>
    <t>1.1.1.1/20/A/076</t>
  </si>
  <si>
    <t>Tehnoloģija notikumu plūsmas augstas precizitātes laika-amplitūdas analīzei</t>
  </si>
  <si>
    <t>LATVIJAS UNIVERSITĀTE,90000076669
Sabiedrība ar ierobežotu atbildību "AFFOC SOLUTIONS",53603045601</t>
  </si>
  <si>
    <t>1.1.1.1/20/A/077</t>
  </si>
  <si>
    <t>Vibro-taustes un akustisko tehnoloģiju izstrāde un izpēte rehabilitācijas pārvietošanas līdzekļu funkcionālo iespēju uzlabošanai.</t>
  </si>
  <si>
    <t>1.1.1.1/20/A/078</t>
  </si>
  <si>
    <t>Ģenētisko tīklu matemātiskā modelēšana un pārvaldība</t>
  </si>
  <si>
    <t>1.1.1.1/20/A/079</t>
  </si>
  <si>
    <t>Siltumcilpu un siltumcauruļu izstrāde un izpēte apgaismošanas ierīču funkcionālo un ekspluatācijas iespēju uzlabošanai.</t>
  </si>
  <si>
    <t>1.1.1.1/20/A/080</t>
  </si>
  <si>
    <t>Optisko tehnoloģiju optimizācija nokrišņu mērīšanai reālā laikā</t>
  </si>
  <si>
    <t>SIA "KTN",40103638553
Latvijas Universitātes Matemātikas un informātikas institūts,90002111761</t>
  </si>
  <si>
    <t>1.1.1.1/20/A/081</t>
  </si>
  <si>
    <t>Elektrosārņu pārkausēšanas procesa optimizācija titāna nogulsnējumu morfoloģijas uzlabošanai (2 posms).</t>
  </si>
  <si>
    <t>RĪGAS TEHNISKĀ UNIVERSITĀTE,90000068977
Sabiedrība ar ierobežotu atbildību zinātniski-tehniskā firma "AERKOM",40103039943</t>
  </si>
  <si>
    <t>1.1.1.1/20/A/082</t>
  </si>
  <si>
    <t>Frakcionētā Kraft lignīna kā atjaunojama modifikatora un antioksidanta izmantošana asfaltbetona saistvielā</t>
  </si>
  <si>
    <t>SIA "Ceļu eksperts",40003876635</t>
  </si>
  <si>
    <t>1.1.1.1/20/A/083</t>
  </si>
  <si>
    <t>Statistiskā prognostiskā modeļa izstrāde multiplās sklerozes diagnosticēšanai un profilaksei, pamatojoties uz proteasomu saistītiem ģenētiskiem, epiģenētiskiem un klīniskiem marķieriem</t>
  </si>
  <si>
    <t>1.1.1.1/20/A/084</t>
  </si>
  <si>
    <t>1.1.1.1/20/A/085</t>
  </si>
  <si>
    <t>Skolas vecuma bērnu miopijas riska faktoru monitoringa medicīniskās tehnoloģijas izstrāde</t>
  </si>
  <si>
    <t>1.1.1.1/20/A/086</t>
  </si>
  <si>
    <t>Refrakcijas anomāliju izplatības un rašanās iemeslu pētījums skolas vecuma bērniem Rīgā un redzes profilakses kabineta izveide bērniem un pusaudžiem Latvijā.</t>
  </si>
  <si>
    <t>Sabiedrība ar ierobežotu atbildību "DR. SOLOMATINA ACU REHABILITĀCIJAS UN REDZES KOREKCIJAS CENTRS"</t>
  </si>
  <si>
    <t>40002041747</t>
  </si>
  <si>
    <t>1.1.1.1/20/A/087</t>
  </si>
  <si>
    <t>Efektīvu fermentācijas procesu ar piebarošanu, pēcapstrādes un galaprodukta formulēšanas paņēmienu izstrāde un pielietošana uz augu bāzes gaļas aizstājēju ražošanā</t>
  </si>
  <si>
    <t>Atvasināta publiska persona "Latvijas Biomedicīnas pētījumu un studiju centrs",90002120158
Sabiedrība ar ierobežotu atbildību "Nature Foods",40203100881
Akciju sabiedrība "Biotehniskais centrs",40003280438</t>
  </si>
  <si>
    <t>1.1.1.1/20/A/088</t>
  </si>
  <si>
    <t>Klimata izmaiņu un ietekmes uz vidi mazināšanas risinājumi meliorācijas sistēmu buferjoslās lauksaimniecībā izmantojamās zemēs</t>
  </si>
  <si>
    <t>1.1.1.1/20/A/089</t>
  </si>
  <si>
    <t>Tīmekļa platformas izveide ēku energoefektivitātes novērtēšanai un termiskā komforta dinamiskai vadībai, izmantojot inženiersistēmu datus un neironu tīklu analīzi.</t>
  </si>
  <si>
    <t>Sabiedrība ar ierobežotu atbildību "Lafivents",40003309593</t>
  </si>
  <si>
    <t>1.1.1.1/20/A/090</t>
  </si>
  <si>
    <t>Siltumnīcefekta gāzu emisiju mazināšanas potenciālu ietekmējošo faktoru izpēte zālājos un aramzemēs ar organiskajām augsnēm</t>
  </si>
  <si>
    <t>1.1.1.1/20/A/091</t>
  </si>
  <si>
    <t>Modelēšanas instrumenti oglekļa aprites un siltumnīcefekta gāzu emisiju novērtēšanai stumbra trupes bojātās apses un alkšņu audzēs</t>
  </si>
  <si>
    <t>1.1.1.1/20/A/092</t>
  </si>
  <si>
    <t>Tehnikas pārvaldības sistēmas izveidošana efektīvai meža apsaimniekošanas darbu plānošanai, vadībai un kvalitātes kontrolei</t>
  </si>
  <si>
    <t>1.1.1.1/20/A/093</t>
  </si>
  <si>
    <t>Inovatīvo modificēto koksnes pārstrādes blakusproduktu daudzfunkcionālais pielietojums ilgtspējīgai bioekonomikai</t>
  </si>
  <si>
    <t>1.1.1.1/20/A/094</t>
  </si>
  <si>
    <t>1.1.1.1/20/A/095</t>
  </si>
  <si>
    <t>Sakņu trupes ierobežošana, izmantojot Latvijas izcelsmes sēņu izolātus</t>
  </si>
  <si>
    <t>1.1.1.1/20/A/096</t>
  </si>
  <si>
    <t>Ēterisko eļļu destilācijas atlikumi kā potenciālā izejviela ilgtspējīgiem augu izcelsmes produktiem ar  repelentu iedarbību</t>
  </si>
  <si>
    <t>1.1.1.1/20/A/097</t>
  </si>
  <si>
    <t>Jaunu, pacientiem patīkamu orālo līdzekļu sastāva un formas izveide rehidratācijas un lokālās atsāpināšanas nodrošināšanai</t>
  </si>
  <si>
    <t>1.1.1.1/20/A/098</t>
  </si>
  <si>
    <t>Bio-bāzētu siltumizolācijas putu polimēra izstrāde</t>
  </si>
  <si>
    <t>SIA NEDEX</t>
  </si>
  <si>
    <t>40203176203</t>
  </si>
  <si>
    <t>1.1.1.1/20/A/099</t>
  </si>
  <si>
    <t>Zemu globālās sasilšanas potenciālo putošanas aģentu ieviešana ilgtspējīgā izejvielu siltumizolācijā (BioBlow)</t>
  </si>
  <si>
    <t>1.1.1.1/20/A/100</t>
  </si>
  <si>
    <t>Integrālo fotonisko shēmu tehnoloģiskā platforma, kuras pamatā ir polimēru viļņvadu ierīču un optisko šķiedru hibrīda integrācija</t>
  </si>
  <si>
    <t>SIA "Ceram Optec",40103659502</t>
  </si>
  <si>
    <t>1.1.1.1/20/A/101</t>
  </si>
  <si>
    <t>Daudzdzīvokļu namiem pielāgotas intelektiskas elektroenerģijas pārvaldības sistēmas un tajās integrējamo iekārtu izstrāde efektīvai tīkla pieslēguma izmantošanai un jaunu pakalpojumu pieejamības nodrošināšanai - InReBEMD</t>
  </si>
  <si>
    <t>Sabiedrība ar ierobežotu atbildību "ETAGO network"</t>
  </si>
  <si>
    <t>40103929820</t>
  </si>
  <si>
    <t>1.1.1.1/20/A/102</t>
  </si>
  <si>
    <t>Televadāma optisko novērojumu sistēma</t>
  </si>
  <si>
    <t>SIA "TALSU TEHNIKA",49003001599</t>
  </si>
  <si>
    <t>1.1.1.1/20/A/103</t>
  </si>
  <si>
    <t>Audu bezkontakta novērtēšana izmantojot neredzamo multispektrālo attēlošanu</t>
  </si>
  <si>
    <t>1.1.1.1/20/A/104</t>
  </si>
  <si>
    <t>Daudzkanālu pikosekundes precizitātes laika zīmoga sistēma ar amplitūdas mērījumiem satelīta lāzerlokācijai ar vairākiem impulsu emisijas avotiem</t>
  </si>
  <si>
    <t>Sabiedrība ar ierobežotu atbildību "Eventech"</t>
  </si>
  <si>
    <t>40103495910</t>
  </si>
  <si>
    <t>1.1.1.1/20/A/105</t>
  </si>
  <si>
    <t>Robusta gara konteksta dabiskās valodas apstrāde ar neironu tīkliem</t>
  </si>
  <si>
    <t>Sabiedrība ar ierobežotu atbildību "TILDE",40003027238</t>
  </si>
  <si>
    <t>1.1.1.1/20/A/106</t>
  </si>
  <si>
    <t>Kvantu kriptogrāfijas iekārtu un programmatūras risinājumu pielietojumi Latvijas skaitļošanas resursu infrastruktūrā</t>
  </si>
  <si>
    <t>1.1.1.1/20/A/107</t>
  </si>
  <si>
    <t>"Adaptīvu metožu izstrāde slodžu vadībai viedo ēku elektroapgādē integrējot līdzstrāvas mikrotīklus (Adaptive DC)"</t>
  </si>
  <si>
    <t>1.1.1.1/20/A/108</t>
  </si>
  <si>
    <t>Tiešsaistes sensori un agrīnās diagnostikas
metodes, lai nodrošinātu kvalitātes mērījumus
ūdens industrijā - WATSON</t>
  </si>
  <si>
    <t>Sabiedrība ar ierobežotu atbildību "LIEPĀJAS ŪDENS",42103000897</t>
  </si>
  <si>
    <t>1.1.1.1/20/A/109</t>
  </si>
  <si>
    <t>Planāra lauka emisijas mikrotriodes struktūra</t>
  </si>
  <si>
    <t>1.1.1.1/20/A/110</t>
  </si>
  <si>
    <t>Sintēzes gāzes ražošanas  metodes izstrāde inovatīvai metanola ieguvei ar kompaktiekārtām, izmantojot  tehnoloģisko procesu matemātisko modelēšanu</t>
  </si>
  <si>
    <t>SIA ENCATA,40203021717</t>
  </si>
  <si>
    <t>1.1.1.1/20/A/111</t>
  </si>
  <si>
    <t>Iedarbīgo asinhrono secīgo iekārtu projektēšana pārkonfigurējamajā vidē</t>
  </si>
  <si>
    <t>LM53 IK,50002186701</t>
  </si>
  <si>
    <t>1.1.1.1/20/A/112</t>
  </si>
  <si>
    <t>Aprites bioekonomikas principiem atbilstošu biodaudzveidīgu medusaugu agro-mežsaimniecības sistēmu modeļu izveide pārmitrām vietām.</t>
  </si>
  <si>
    <t>1.1.1.1/20/A/113</t>
  </si>
  <si>
    <t>Ekoloģisku un bionoārdāmu materiālu izveide no dabīgām šķiedrām ar funkcionālām biopolimēru piedevām</t>
  </si>
  <si>
    <t>SIA "V.L.T.",44103002504</t>
  </si>
  <si>
    <t>1.1.1.1/20/A/114</t>
  </si>
  <si>
    <t>Cilvēka telomerāzes reversās transkriptāzes ekspressija  kā faktors, kas nosaka audu reģenerāciju vai vēža recidīvu pēc solīdo audzēju rezekcijas aknās.</t>
  </si>
  <si>
    <t>1.1.1.1/20/A/115</t>
  </si>
  <si>
    <t>1.1.1.1/20/A/116</t>
  </si>
  <si>
    <t>Elektrisko transportlīdzekļu vilces integrēto piedziņu ar iebūvētiem dzinējiem, spēka elektronikas pārveidotājiem, enerģijas avotiem un siltuma kontūriem vieda termiskā pārvaldība</t>
  </si>
  <si>
    <t>Sabiedrība ar ierobežotu atbildību "Allatherm",40103858706
Akciju sabiedrība "RĪGAS ELEKTROMAŠĪNBŪVES RŪPNĪCA",40003042006</t>
  </si>
  <si>
    <t>1.1.1.1/20/A/117</t>
  </si>
  <si>
    <t>Lauksaimniecības atlikumu pārnese uz augstas pievienotās vērtības bioekonomiku "Art BIO"</t>
  </si>
  <si>
    <t>1.1.1.1/20/A/118</t>
  </si>
  <si>
    <t>Viedā tekstila risinājumi atgriezeniskās saites nodrošināšanai attālinātā rehabilitācijas un e-studiju praksē</t>
  </si>
  <si>
    <t>RĪGAS STRADIŅA UNIVERSITĀTE,90000013771
Sabiedrība ar ierobežotu atbildību "REHAD",40103854615</t>
  </si>
  <si>
    <t>1.1.1.1/20/A/119</t>
  </si>
  <si>
    <t>Mikroplastmasu piesārņojuma izpēte augsnē, pilnveidojot novērtēšanas metodes un paņēmienus tās daudzuma samazināšanai.</t>
  </si>
  <si>
    <t>1.1.1.1/20/A/120</t>
  </si>
  <si>
    <t>Atvieglota tektstilpakete ar uzlabotu ballistiko aisardzību un integrētu spiedienjutīgu slāni vairākzonu trieciena konstatēšanai</t>
  </si>
  <si>
    <t>1.1.1.1/20/A/121</t>
  </si>
  <si>
    <t>Ar metālu oksīdu nanodaļiņām aktivēts funkcionāls keramikas un aktīvās ogles kompozīta materiāls piesārņota ūdens attīrīšanai</t>
  </si>
  <si>
    <t>1.1.1.1/20/A/122</t>
  </si>
  <si>
    <t>Saules enerģijas izmantošana dzesēšanas procesa nodrošināšanai autorefrižeratoros</t>
  </si>
  <si>
    <t>SIA "RER EAF"</t>
  </si>
  <si>
    <t>40203139739</t>
  </si>
  <si>
    <t>1.1.1.1/20/A/123</t>
  </si>
  <si>
    <t>Latvijas vēsturisko plūmju un ķiršu šķirņu ilgtspējīgas saglabāšanas un audzēšanas sekmēšana, pielietojot viedās pētījumu tehnoloģijas</t>
  </si>
  <si>
    <t>Ērgļa zemnieku saimniecība "VĪKSNAS-1",49201014943
"Latvijas Mobilais Telefons" SIA,50003050931</t>
  </si>
  <si>
    <t>1.1.1.1/20/A/124</t>
  </si>
  <si>
    <t>Zāļu pakošana pacientu cilmes šūnu sekretētās vezikulās un testēšana personalizētā plaušu vēža uz čipa platformā</t>
  </si>
  <si>
    <t>1.1.1.1/20/A/125</t>
  </si>
  <si>
    <t>Matu folikulu mikrobioms un tā loma slimību patoģenēzē</t>
  </si>
  <si>
    <t>Latvia MGI Tech SIA,50203081351
SIA komercfirma "LATVIJAS DERMATOLOĢIJAS INSTITŪTS",40003149255</t>
  </si>
  <si>
    <t>1.1.1.1/20/A/126</t>
  </si>
  <si>
    <t>Integrētas Latvijas populācijas genoma variāciju datubāzes izveidošana un tā pielietošana individualizēta metabolo slimību ģenētiskā riska noteikšanai.</t>
  </si>
  <si>
    <t>1.1.1.1/20/A/127</t>
  </si>
  <si>
    <t>Dabīgā 2-feniletanola biotehnoloģiskā iegūšana no piena industrijas blakusproduktiem izmantojot divfāzu fermentāciju ar netradicionāliem raugiem</t>
  </si>
  <si>
    <t>1.1.1.1/20/A/128</t>
  </si>
  <si>
    <t>Virsceļa protēzes hibrīda fiksācijas izstrāde un izpēte amputācijas pacientu rehabilitācijai un dzīves kvalitātes uzlabošanai</t>
  </si>
  <si>
    <t>1.1.1.1/20/A/129</t>
  </si>
  <si>
    <t>Neiromorfiskā vizuālās odometrijas sistēma lauksaimniecības mobilajiem robotiem</t>
  </si>
  <si>
    <t>1.1.1.1/20/A/130</t>
  </si>
  <si>
    <t>Magnija sakausējuma izstrāde 3D drukai</t>
  </si>
  <si>
    <t>1.1.1.1/20/A/131</t>
  </si>
  <si>
    <t>"Komētu metodes" modifikāciju kombinācija kā iespējamais instruments vīriešu neauglības cēloņa noteikšanai</t>
  </si>
  <si>
    <t>SIA "iVF Riga",40103352569</t>
  </si>
  <si>
    <t>1.1.1.1/20/A/132</t>
  </si>
  <si>
    <t>Dzelzs-titāna karbība matricu iegūšanas procesa izpēte</t>
  </si>
  <si>
    <t>AS Global IP Fund</t>
  </si>
  <si>
    <t>40103931242</t>
  </si>
  <si>
    <t>1.1.1.1/20/A/133</t>
  </si>
  <si>
    <t>Cilvēka autologo kaulu implantu uz absorbējama magnija sakausējuma ar nanometrisku struktūru izstrāde</t>
  </si>
  <si>
    <t>1.1.1.1/20/A/134</t>
  </si>
  <si>
    <t>Aizsargpārklājumu izstrāde magnija izstrādājumiem</t>
  </si>
  <si>
    <t>1.1.1.1/20/A/135</t>
  </si>
  <si>
    <t>Uz intelektuālu aģentu paradigmu balstītas kompetenču pārvaldības lēmumu atbalsta sistēmas izstrāde</t>
  </si>
  <si>
    <t>1.1.1.1/20/A/136</t>
  </si>
  <si>
    <t>Fotokatalītiski kvantu punkti un Z-shēmas nanoheterostruktūras efektīvai noturīgā organiskā piesārņojuma noārdīšanai ūdenī</t>
  </si>
  <si>
    <t>Sabiedrība ar ierobežotu atbildību "Cutting Edge Technologies",40103897826</t>
  </si>
  <si>
    <t>1.1.1.1/20/A/137</t>
  </si>
  <si>
    <t>Ar genoma mēroga stehiometrisko modelēšanu sasaistīta bioreaktora vadības sistēma (GenCon)</t>
  </si>
  <si>
    <t>1.1.1.1/20/A/138</t>
  </si>
  <si>
    <t>Mehanoluminiscentu plāno kārtiņu izpēte mehānisko spriegumu sensora izstrādei</t>
  </si>
  <si>
    <t>1.1.1.1/20/A/139</t>
  </si>
  <si>
    <t>Ilgtspējīgas tehnoloģijas attīstība elektronikas lūžņu pārstrādei dārgmetālu un krāsaino metālu atgūšanai</t>
  </si>
  <si>
    <t>1.1.1.1/20/A/140</t>
  </si>
  <si>
    <t>Magnija metālu sakausējumu kristalizācija magnētiskā lauka ietekmē</t>
  </si>
  <si>
    <t>1.1.1.1/20/A/141</t>
  </si>
  <si>
    <t>No cietes pārstrādes blakusproduktu iegūta biostimulanta pielietojums dārzkopības kultūraugos abiotiska stresa apstākļos</t>
  </si>
  <si>
    <t>1.1.1.1/20/A/142</t>
  </si>
  <si>
    <t>Termoreaktīvu putuplastu izstrādne no atjaunojamām izejvielām izmantojot Mihaela nukleofīlās pievienošanās reakciju</t>
  </si>
  <si>
    <t>SIA NEDEX,40203176203</t>
  </si>
  <si>
    <t>1.1.1.1/20/A/143</t>
  </si>
  <si>
    <t>Mobilās lietotnes un metodikas izstrāde pilsētvides publisko ārtelpu noslodzes un cilvēku paradumu analīzei un vizualizācijai</t>
  </si>
  <si>
    <t>SIA "ESTONIAN, LATVIAN &amp;amp; LITHUANIAN ENVIRONMENT",40003374818
Sabiedrība ar ierobežotu atbildību "CUBE Mobile",40103651655</t>
  </si>
  <si>
    <t>1.1.1.1/20/A/144</t>
  </si>
  <si>
    <t>Nanostrukturēto termoelektrisku materiālu izstrāde un to pielietojums siltumizolācijas paneļos ēku energoefektivitātes palielināšanai</t>
  </si>
  <si>
    <t>1.1.1.1/20/A/145</t>
  </si>
  <si>
    <t>Uz nestriktās loģikas balstītu tehnoloģiju izveide dinamisku sistēmu optimālajai vadībai izplūdušu ierobežojumu apstākļos</t>
  </si>
  <si>
    <t>1.1.1.1/20/A/146</t>
  </si>
  <si>
    <t>Uz mākslīgā intelekta tehnoloģijām balstīta diagnostikas risinājuma izstrāde, kas varētu prognozēt plaušu vēža imūnterapijas ilgtermiņa efektivitāti</t>
  </si>
  <si>
    <t>SIA "Aimuno"</t>
  </si>
  <si>
    <t>40203253023</t>
  </si>
  <si>
    <t>1.1.1.1/20/A/147</t>
  </si>
  <si>
    <t>Vieglmetālu sakausējumu izpēte 3D drukas procesos</t>
  </si>
  <si>
    <t>AS Global IP Fund,40103931242</t>
  </si>
  <si>
    <t>1.1.1.1/20/A/148</t>
  </si>
  <si>
    <t>Magnija fizikālo tvaiku pārklājumu izpēte</t>
  </si>
  <si>
    <t>1.1.1.1/20/A/149</t>
  </si>
  <si>
    <t>Magnija materiāla biopiejamība atkarībā no tā kristāliskās struktūras</t>
  </si>
  <si>
    <t>1.1.1.1/20/A/150</t>
  </si>
  <si>
    <t>Magnija-keramikas matricu kristalizācijas procesu izpēte</t>
  </si>
  <si>
    <t>1.1.1.1/20/A/151</t>
  </si>
  <si>
    <t>Miniatūra nākošās paaudzes multifokāla attēla avota moduļa izstrāde izmantošanai ierīcēs ar acij tuvu novietotu displeju</t>
  </si>
  <si>
    <t>SIA "EUROLCDS",41203040030</t>
  </si>
  <si>
    <t>1.1.1.1/20/A/152</t>
  </si>
  <si>
    <t>Caurlaidības un efektivitātes uzlabošana lielā izmēra elektroluminiscentām ierīcēm, izmantojot dzidrinātus slāņus un advancētus materiālus</t>
  </si>
  <si>
    <t>1.1.1.1/20/A/153</t>
  </si>
  <si>
    <t>Ilgtspējīgu risinājumu attīstīšana bionoārdāmu nanocelulozes kompozītmateriālu iegūšanai no atjaunojamām izejvielām</t>
  </si>
  <si>
    <t>1.1.1.1/20/A/154</t>
  </si>
  <si>
    <t>JAUNU TEHNOLOĢIJU UN EKOMATERIĀLU IZPĒTE ZEMA VAI NULLES SILTUMENERGOPATĒRIŅA EKOĒKU BŪVNIECĪBĀ</t>
  </si>
  <si>
    <t>Sabiedrība ar ierobežotu atbildību "Jelgavas nekustamā īpašuma pārvalde",43603011548</t>
  </si>
  <si>
    <t>1.1.1.1/20/A/155</t>
  </si>
  <si>
    <t>Jaunu un inovatīvu kompozītmateriālu izstrāde ar uzlabotām sorbcijas īpašībām no Latvijas Republikā pieejamiem atjaunojamiem bioloģiskiem dabas resursiem komerciālām gaisa attīrīšanas filtrēšanas sistēmām</t>
  </si>
  <si>
    <t>Sabiedrība ar ierobežotu atbildību "Dinair Filton",40003801344</t>
  </si>
  <si>
    <t>1.1.1.1/20/A/156</t>
  </si>
  <si>
    <t>Iekļaujošs ergonomisks dizains neredzīgu cilvēku un sabiedrības savstarpējai integrācijai.</t>
  </si>
  <si>
    <t>SIA BlindArt,40203079251</t>
  </si>
  <si>
    <t>1.1.1.1/20/A/157</t>
  </si>
  <si>
    <t>Agrīnās brīdināšanas un ātrās reaģēšanas lēmumu atbalsta modeļa izstrāde un integrēšana viedās pilsētas infrastruktūras monitoringa sistēmā</t>
  </si>
  <si>
    <t>1.1.1.1/20/A/158</t>
  </si>
  <si>
    <t>Siltumapgādes sistēmas pētījums elektroautobusu efektīva enerģijas patēriņa nodrošināšanai</t>
  </si>
  <si>
    <t>Sabiedrība ar ierobežotu atbildību "eMobility",40203034321</t>
  </si>
  <si>
    <t>1.1.1.1/20/A/159</t>
  </si>
  <si>
    <t>Fotonisko elementu izstrāde virzienā uz polimēru fotonikas platformu</t>
  </si>
  <si>
    <t>1.1.1.1/20/A/160</t>
  </si>
  <si>
    <t>4D drukātas medicīniskās ierīces no formas atmiņas polimēru kompozītmateriāliem ar uzlabotu daudzfunkcionalitāti</t>
  </si>
  <si>
    <t>RĪGAS TEHNISKĀ UNIVERSITĀTE,90000068977
Sabiedrība ar ierobežotu atbildību "CastPrint",40203017800</t>
  </si>
  <si>
    <t>1.1.1.1/20/A/161</t>
  </si>
  <si>
    <t>Platforma Direktīvas 2018/2002 ieviešanai Latvijā: tehnoloģiskie pamati un pilotprojekta realizācija</t>
  </si>
  <si>
    <t>1.1.1.1/20/A/162</t>
  </si>
  <si>
    <t>Metāla-nemetāla kompozītu matricu izpēte</t>
  </si>
  <si>
    <t>1.1.1.1/20/A/163</t>
  </si>
  <si>
    <t>Starpdisciplināra viedu materiālu izstrāde un sintēze inovatīvai vides piesārņotāju ietekmes analīzei</t>
  </si>
  <si>
    <t>1.1.1.1/20/A/164</t>
  </si>
  <si>
    <t>Skolēnu emociju vadība izglītības iegūšanas rezultātu paaugstināšanai un priekšlaicīgas izglītības pārtraukšanas samazināšanai</t>
  </si>
  <si>
    <t>Sabiedrība ar ierobežotu atbildību "Motival",40203126429</t>
  </si>
  <si>
    <t>1.1.1.1/20/A/165</t>
  </si>
  <si>
    <t>Ādas vēža aktīvā identificēšana un uz mašīnmācīšanos balstīta diagnostika</t>
  </si>
  <si>
    <t>Sabiedrība ar ierobežotu atbildību "R4U",41203074677</t>
  </si>
  <si>
    <t>1.1.1.1/20/A/166</t>
  </si>
  <si>
    <t>Uzlabotu Li un Na bateriju komponenšu izveide</t>
  </si>
  <si>
    <t>1.1.1.1/20/A/167</t>
  </si>
  <si>
    <t>Mediju atskaņotāja ar mākslīgo intelektu prototipa izstrāde</t>
  </si>
  <si>
    <t>Sabiedrība ar ierobežotu atbildību "REVERIE Trading Group"</t>
  </si>
  <si>
    <t>50103302911</t>
  </si>
  <si>
    <t>1.1.1.1/20/A/168</t>
  </si>
  <si>
    <t>Jaunu betona grīdas segumu, LED apgaismojuma sistēmu tehnoloģiju un tai pielāgotas aprēķinu metodikas izstrāde optimāla gaismas atstarojuma nodrošināšanai un energopatēriņa samazināšanai industriālajās ēkās</t>
  </si>
  <si>
    <t>Sabiedrība ar ierobežotu atbildību "PRIMEKSS",40003328876
SIA "VIZULO",40103590897</t>
  </si>
  <si>
    <t>1.1.1.1/20/A/169</t>
  </si>
  <si>
    <t>Eiropas Zaļā kursa noteikto vidi saudzējošo tehnoloģisko risinājumu izstrāde un ieviešana dārzkopībā Latvijā (GreenHort)</t>
  </si>
  <si>
    <t>Nodibinājums "Baltic Studies Centre",40008146880
Rīgas rajona Ķekavas pagasta A.Manguļa zemnieka saimniecība "ATVASES",40001012825
Ogres rajona Lielvārdes pagasta zemnieku saimniecība "STRAUTMAŅI",40001009045
Atvasināta publiska persona "Dārzkopības institūts",90002127692</t>
  </si>
  <si>
    <t>1.1.1.1/20/A/170</t>
  </si>
  <si>
    <t>Uz strāvas-sprieguma mērījumiem un dziļo mašīnmācīšanos balstīta litija jonu bateriju moduļu un šūnu mūža ilguma paredzēšana elektrotransportā</t>
  </si>
  <si>
    <t>1.1.1.1/20/A/171</t>
  </si>
  <si>
    <t>Lioluminiscenta dozimetra izstrāde jonizējošo starojumu monitoringam</t>
  </si>
  <si>
    <t>Sabiedrība ar ierobežotu atbildību "INTEMPOS",40003988419</t>
  </si>
  <si>
    <t>1.1.1.1/20/A/172</t>
  </si>
  <si>
    <t>Universālas duālās degvielas sistēmas izstrāde lieljaudas kravas transportam ar EURO IV, V, VI dzinēju.</t>
  </si>
  <si>
    <t>Sabiedrība ar ierobežotu atbildību "DiGas",40103620636</t>
  </si>
  <si>
    <t>1.1.1.1/20/A/173</t>
  </si>
  <si>
    <t>Jaunu sinbiotisku,  galaktooligosaharīdus un probiotiķus saturošu produktu iegūšanu no piena industrijas blakusproduktiem.</t>
  </si>
  <si>
    <t>Akciju sabiedrība "RANKAS PIENS",44603001356</t>
  </si>
  <si>
    <t>1.1.1.1/20/A/174</t>
  </si>
  <si>
    <t>Cilvēka un mašīnas mijiedarbības un mehatronisko vadības metožu izpēte un virtuālās realitātes izstrāde kustības simulatoram uz industriālā robota bāzes ar pasažieri gondolā ar pielietojumu renes sporta veidos</t>
  </si>
  <si>
    <t>1.1.1.1/20/A/175</t>
  </si>
  <si>
    <t>Inovatīvu sejas kosmētikas līdzekļu izstrāde dažādos ādas slāņos izraisītiem bojājumiem, izmantojot aktīvo vielu stabilizāciju vairākos piegādes mehānismos</t>
  </si>
  <si>
    <t>1.1.1.1/20/A/176</t>
  </si>
  <si>
    <t>Vizuālas RDF datu formas zināšanu grafiem</t>
  </si>
  <si>
    <t>1.1.1.1/20/A/177</t>
  </si>
  <si>
    <t>Inovatīvās, nanotehnoloģiju iekārtas EXEL – Exhaust Gases Eliminator  izstrāde gaisa attīrīšanai no izplūdes gāzēm</t>
  </si>
  <si>
    <t>"KOHLHAUER EAST GROUP" SIA</t>
  </si>
  <si>
    <t>40003475551</t>
  </si>
  <si>
    <t>Sabiedrība ar ierobežotu atbildību "Latvijas Zinātņu akadēmijas Ekonomikas institūts",40003324342</t>
  </si>
  <si>
    <t>1.1.1.1/20/A/178</t>
  </si>
  <si>
    <t>Atvasināta publiska persona "Latvijas Valsts mežzinātnes institūts "Silava",90002121030
Sabiedrība ar ierobežotu atbildību "Baltic Satellite Service",40103236845
Sabiedrība ar ierobežotu atbildību "Algoritmical",45403058915</t>
  </si>
  <si>
    <t>1.1.1.1/20/A/179</t>
  </si>
  <si>
    <t>Bioloģiski noārdāmi, ergonomiski sejas aizsardzības līdzekļi uz vilnas un dabisko minerālu kompozītu bāzes</t>
  </si>
  <si>
    <t>1.1.1.1/20/A/180</t>
  </si>
  <si>
    <t>Kompaktās sadedzināšanas sistēmas izstrāde un pielāgošana notekūdeņu dūņu utilizācijas vajadzībām.</t>
  </si>
  <si>
    <t>SIA EMPYRIO</t>
  </si>
  <si>
    <t>40203152192</t>
  </si>
  <si>
    <t>1.1.1.1/20/A/181</t>
  </si>
  <si>
    <t>Epiģenētiskās regulēšanas pielietojums klimatiski viedo graudaugu audzēšanā</t>
  </si>
  <si>
    <t>1.1.1.1/20/A/182</t>
  </si>
  <si>
    <t>Reāla laika, atvērtas un mērogojamas lielo datu platformas izveide mašīnmācīšanās algoritmu nodrošināšanai sensoru datu analīzei (SAF Open IoT Cloud)</t>
  </si>
  <si>
    <t>Akciju sabiedrība "SAF TEHNIKA"</t>
  </si>
  <si>
    <t>40003474109</t>
  </si>
  <si>
    <t>1.1.1.1/20/A/183</t>
  </si>
  <si>
    <t>Atvērtās rangošanas politikas algoritma izstrāde ar kognitīvas gradācijas modeļa mašīnmācības metodi tīmekļa informācijas rasmošanai un meklēšanai</t>
  </si>
  <si>
    <t>Sabiedrība ar ierobežotu atbildību "ContextPrime"</t>
  </si>
  <si>
    <t>40203116365</t>
  </si>
  <si>
    <t>Sabiedrība ar ierobežotu atbildību "DATI Group",40003115371
LATVIJAS NACIONĀLĀ BIBLIOTĒKA,90000057827</t>
  </si>
  <si>
    <t>1.1.1.1/20/A/184</t>
  </si>
  <si>
    <t>Bioloģiski drošu tirdzniecības automāta prototipa ar mākslīgo intelektu karsto un veselīgu ēdināšanu izstrāde un izveide. Akronim "Burvju podiņš"</t>
  </si>
  <si>
    <t>1.1.1.1/20/A/185</t>
  </si>
  <si>
    <t>Ūdeņraža hidrauliskās kompresijas tehnoloģijas izstrāde ūdeņraža degvielas uzpildes stacijām (H2-Compression)</t>
  </si>
  <si>
    <t>Valsts zinātniskais institūts - atvasināta publiska persona  "Fizikālās enerģētikas institūts",90002128912
Akciju sabiedrība "LATVO",40003184975
"Ventspils Augstskolas attīstības fonds",40008268446</t>
  </si>
  <si>
    <t>1.1.1.1/20/A/186</t>
  </si>
  <si>
    <t>1.1.1.1/20/A/187</t>
  </si>
  <si>
    <t>Mākslīgā intelekta risinājumos balstīta uzņēmējdarbības profilu modelēšana, ekonomiskās un vides ietekmes analīze</t>
  </si>
  <si>
    <t>LATVIJAS UNIVERSITĀTE,90000076669
SIA "Ardenis",40103441890
Rēzeknes Tehnoloģiju akadēmija,90000011588</t>
  </si>
  <si>
    <t>1.1.1.1/20/A/188</t>
  </si>
  <si>
    <t>Aviācijas nozares vajadzību risināšana, integrējot 3D industriālās printēšanas risinājumus esošajās piegāžu ķēdēs</t>
  </si>
  <si>
    <t>AM Craft, SIA,53603080861</t>
  </si>
  <si>
    <t>1.1.1.1/20/A/189</t>
  </si>
  <si>
    <t>Modulāras un portatīvas dezinfekcijas ierīces izstrāde ar UV izstarojošām diodēm telpu un virsmu dezinfekcijai ar iebūvētu drošības sistēmu, telpas dezinfekcijas projekta aprēķinu metodikas izstrāde, drošības noteikumu un preventīvo pasākumu izstrāde</t>
  </si>
  <si>
    <t>KOPĀ</t>
  </si>
  <si>
    <t>Atskaites sagatavošanas datums un laiks:</t>
  </si>
  <si>
    <t>30.09.2020 09:07</t>
  </si>
  <si>
    <t>Atskaiti sagatavoja:</t>
  </si>
  <si>
    <t>Inta Švirksta</t>
  </si>
  <si>
    <t>Projekta_Nr</t>
  </si>
  <si>
    <t>Projekta_nosaukums</t>
  </si>
  <si>
    <t>Iesniedzējs</t>
  </si>
  <si>
    <t>Iesniedzēja_Reģ_nr</t>
  </si>
  <si>
    <t>Partneri</t>
  </si>
  <si>
    <t>Vietas</t>
  </si>
  <si>
    <t>Īstenošanas_laiks</t>
  </si>
  <si>
    <t>Kopējā_summa</t>
  </si>
  <si>
    <t>Attiecināmo_izdevumu_summa</t>
  </si>
  <si>
    <t>VB</t>
  </si>
  <si>
    <t>VBDP</t>
  </si>
  <si>
    <t>Pašvaldības_finansējums</t>
  </si>
  <si>
    <t>Publiskās_attiecināmās_izmaksas</t>
  </si>
  <si>
    <t>Cits_publiskais_finansējums</t>
  </si>
  <si>
    <t>Privātās_attiecināmās_izmaksas</t>
  </si>
  <si>
    <t>Publiskās_neattiecināmās-_ izmaksas</t>
  </si>
  <si>
    <t>Privātās_neattiecināmās_izmaksas</t>
  </si>
  <si>
    <t>Ievade</t>
  </si>
  <si>
    <t>Kārta</t>
  </si>
  <si>
    <t>Row Labels</t>
  </si>
  <si>
    <t>Grand Total</t>
  </si>
  <si>
    <t>ERAF_kopā</t>
  </si>
  <si>
    <t>Projekta_veids</t>
  </si>
  <si>
    <t>S</t>
  </si>
  <si>
    <t>SAM 1.1.1.</t>
  </si>
  <si>
    <t>Projektu iesniegumu atlases kārta</t>
  </si>
  <si>
    <t>Kopā</t>
  </si>
  <si>
    <t>Pārdalāmās lauzto līgumu summas, EUR</t>
  </si>
  <si>
    <t>Pārdalāmie neatbilstoši veiktie izdevumi, EUR (NVI)</t>
  </si>
  <si>
    <t>ne-saimnieciskie</t>
  </si>
  <si>
    <t>saimnieciskie</t>
  </si>
  <si>
    <t>1.1.1.1. pasākums</t>
  </si>
  <si>
    <t>1. kārta</t>
  </si>
  <si>
    <t>2. kārta</t>
  </si>
  <si>
    <t>1.1.1.3. pasākums</t>
  </si>
  <si>
    <t>1.1.1.4. pasākums</t>
  </si>
  <si>
    <t>1.1.1.5. pasākums</t>
  </si>
  <si>
    <t>n.a.</t>
  </si>
  <si>
    <t>Finansējuma avots</t>
  </si>
  <si>
    <t xml:space="preserve">1.1.1.1. pasākums </t>
  </si>
  <si>
    <t xml:space="preserve"> 1. atlases kārta </t>
  </si>
  <si>
    <t>2. atlases kārta</t>
  </si>
  <si>
    <t>Intensitāte (%) 2. un 3. atlases kārtā</t>
  </si>
  <si>
    <t xml:space="preserve">3. atlases kārta </t>
  </si>
  <si>
    <t>projektu veids</t>
  </si>
  <si>
    <t>ne-saimnieciski</t>
  </si>
  <si>
    <t>saimnieciski</t>
  </si>
  <si>
    <t>MKN 34</t>
  </si>
  <si>
    <t>faktiski</t>
  </si>
  <si>
    <t>MK N projekts</t>
  </si>
  <si>
    <t>Pasākuma numurs</t>
  </si>
  <si>
    <t>Kārtas numurs</t>
  </si>
  <si>
    <t>Indikatīvais ERAF finansējuma sadalījums pa teritorijām, ievērojot SAM 1.1.1. pasākumu ietvaros plānotās ERAF pārdales</t>
  </si>
  <si>
    <t>EUR</t>
  </si>
  <si>
    <t>Teritorija</t>
  </si>
  <si>
    <t>EUR KP finansējums</t>
  </si>
  <si>
    <t>ERAF īpatsvars Teritorijai 1 (%)</t>
  </si>
  <si>
    <t>KP finansējums, EUR</t>
  </si>
  <si>
    <t>Teritorija1</t>
  </si>
  <si>
    <t>Teritorija2</t>
  </si>
  <si>
    <t>1.1.1.1.</t>
  </si>
  <si>
    <r>
      <rPr>
        <b/>
        <i/>
        <sz val="12"/>
        <color theme="1"/>
        <rFont val="Times New Roman"/>
        <family val="1"/>
        <charset val="186"/>
      </rPr>
      <t>3. tabula</t>
    </r>
    <r>
      <rPr>
        <b/>
        <sz val="12"/>
        <color theme="1"/>
        <rFont val="Times New Roman"/>
        <family val="1"/>
        <charset val="186"/>
      </rPr>
      <t>. Kopsavilkums par neapgūtā publiskā finansējuma (EUR) pārdali 1.1.1.1.  pasākuma trešās projektu iesniegumu atlases kārtas rezerves projektu sarakstā iekļauto pētniecības  projektu atbalstam</t>
    </r>
  </si>
  <si>
    <t>Finanšu avoti rezerves projektu atbalstam</t>
  </si>
  <si>
    <t>Publiskais finansējums kopā</t>
  </si>
  <si>
    <t>pieejamais finansējums uz 11.08.2020.</t>
  </si>
  <si>
    <t>pārdale</t>
  </si>
  <si>
    <t>atlikums</t>
  </si>
  <si>
    <t>1. neatbilstoši veiktās izmaksas 1.1.1.1. pasākuma ietvaros</t>
  </si>
  <si>
    <t>2. lauzts līgums par projekta1.1.1.1/18/A/039 īstenošanu</t>
  </si>
  <si>
    <t>3. snieguma rezerves pārdale no 1.1.1.5. pasākuma 1.kārtas IZM projekta 1.1.1.5/17/I/002</t>
  </si>
  <si>
    <t>Kopā (1+2+3)</t>
  </si>
  <si>
    <t>4. Virssaistības</t>
  </si>
  <si>
    <t>Kopā (1+2+3+4)</t>
  </si>
  <si>
    <t>Rezerves projektu īstenošanai nepieciešamais finansējums</t>
  </si>
  <si>
    <t>saimnieciskie projekti</t>
  </si>
  <si>
    <t>ne-saimnieciskie projekti</t>
  </si>
  <si>
    <t>saimnieciskie projekti _kopā</t>
  </si>
  <si>
    <t>ne-saimnieciskie projekti _kopā</t>
  </si>
  <si>
    <r>
      <rPr>
        <b/>
        <i/>
        <sz val="12"/>
        <color theme="1"/>
        <rFont val="Times New Roman"/>
        <family val="1"/>
        <charset val="186"/>
      </rPr>
      <t>4. tabula</t>
    </r>
    <r>
      <rPr>
        <b/>
        <sz val="12"/>
        <color theme="1"/>
        <rFont val="Times New Roman"/>
        <family val="1"/>
        <charset val="186"/>
      </rPr>
      <t>. Kopsavilkums par neatbilstoši veikto izdevumu pārdali  1.1.1.1. pasākuma trešās projektu iesniegumu atlases kārtas rezerves projektu sarakstā iekļauto pētniecības  projektu atbalstam</t>
    </r>
  </si>
  <si>
    <t>Sagatavots</t>
  </si>
  <si>
    <t>11.08.2020</t>
  </si>
  <si>
    <t>Valsts budžets_kopā</t>
  </si>
  <si>
    <t>1. kārta_kopā</t>
  </si>
  <si>
    <t>ERAF_1. kārta</t>
  </si>
  <si>
    <t>VB_1. kārta</t>
  </si>
  <si>
    <t>2. kārta_kopā</t>
  </si>
  <si>
    <t>ERAF_2. kārta</t>
  </si>
  <si>
    <t>VB_2. kārta</t>
  </si>
  <si>
    <t>Kopā_ERAF</t>
  </si>
  <si>
    <t>Kopā_VB</t>
  </si>
  <si>
    <t>pārdale līdz 12.05.2020</t>
  </si>
  <si>
    <t>pārdale 3.k. rezerves projektiem</t>
  </si>
  <si>
    <t>Jā</t>
  </si>
  <si>
    <t>1.  1.  1.  1</t>
  </si>
  <si>
    <t>2019/ERAF/0174</t>
  </si>
  <si>
    <t>2020/ERAF/0021</t>
  </si>
  <si>
    <t>2019/ERAF/0169</t>
  </si>
  <si>
    <t>2020/ERAF/0022</t>
  </si>
  <si>
    <t>2020/ERAF/0121</t>
  </si>
  <si>
    <t>2020/ERAF/0137</t>
  </si>
  <si>
    <t>2017/ERAF/0009</t>
  </si>
  <si>
    <t>2020/ERAF/0075</t>
  </si>
  <si>
    <t>2017/ERAF/0016</t>
  </si>
  <si>
    <t>2020/ERAF/0083</t>
  </si>
  <si>
    <t>2019/ERAF/0183</t>
  </si>
  <si>
    <t>2020/ERAF/0068</t>
  </si>
  <si>
    <t>2020/ERAF/0049</t>
  </si>
  <si>
    <t>2020/ERAF/0138</t>
  </si>
  <si>
    <t>2020/ERAF/0002</t>
  </si>
  <si>
    <t>2020/ERAF/0003</t>
  </si>
  <si>
    <t>2020/ERAF/0053</t>
  </si>
  <si>
    <t>2020/ERAF/0038</t>
  </si>
  <si>
    <t>1.  1.  1.  4</t>
  </si>
  <si>
    <t>1.1.1.4/17/I/004</t>
  </si>
  <si>
    <t>1.1.1.4/17/I/005</t>
  </si>
  <si>
    <t>1.1.1.4/17/I/014</t>
  </si>
  <si>
    <t>Projekti</t>
  </si>
  <si>
    <t>1.a tabula. No 1.1.1.4. pasākuma pārdalāmās NVI, EUR</t>
  </si>
  <si>
    <r>
      <rPr>
        <b/>
        <i/>
        <sz val="11"/>
        <color theme="1"/>
        <rFont val="Times New Roman"/>
        <family val="1"/>
      </rPr>
      <t>1. tabula.</t>
    </r>
    <r>
      <rPr>
        <b/>
        <sz val="11"/>
        <color theme="1"/>
        <rFont val="Times New Roman"/>
        <family val="1"/>
      </rPr>
      <t xml:space="preserve"> Informācija par 1.1.1.1. pasākumam "Praktiskas ievirzes pētījumi" pārdalāmo publisko finansējumu (EUR)</t>
    </r>
  </si>
  <si>
    <t>3.k projekts</t>
  </si>
  <si>
    <t>pārdale no 1.1.1.1. pasākuma 1. un 2. kārtas</t>
  </si>
  <si>
    <t>virssaistības 3. kārtas īstenošanai</t>
  </si>
  <si>
    <t>5. atlases kārta</t>
  </si>
  <si>
    <t>pētniecības virziens</t>
  </si>
  <si>
    <t>Covid-19</t>
  </si>
  <si>
    <t>tematiski virzieni RIS3 jomās</t>
  </si>
  <si>
    <t>Intensitāte (%) 4. atlases kārtā</t>
  </si>
  <si>
    <t>4. atlases kārta</t>
  </si>
  <si>
    <t>SIA "Files.fm"</t>
  </si>
  <si>
    <t>SIA "Ceļu eksperts",40003876635
Ceļu būves firma SIA "BINDERS",40003164644</t>
  </si>
  <si>
    <t>SIA "CENOS",40203056583
SIA "Baltic3d.EU",42103066210</t>
  </si>
  <si>
    <t>AS SMW Group</t>
  </si>
  <si>
    <t>NS</t>
  </si>
  <si>
    <t>pārrēķins 4. un 5. kārtai</t>
  </si>
  <si>
    <t>Situācija uz 2019. gadu</t>
  </si>
  <si>
    <t>3. kārta</t>
  </si>
  <si>
    <t>4. kārta</t>
  </si>
  <si>
    <t>5. kārta</t>
  </si>
  <si>
    <t>Papildu publiskais finansējums 4. kārtai</t>
  </si>
  <si>
    <t>1.1.1.1. pasākumam pieejamais kopējais papildu publiskais finansējums, EUR</t>
  </si>
  <si>
    <t>Papildu publiskais finansējums 3. kārtas rezerves projektu īstenošanai</t>
  </si>
  <si>
    <t>pārdale no 1.1.1.1. pasākuma 1.kārtas</t>
  </si>
  <si>
    <t>pārdale no 1.1.1.1. pasākuma 2. kārtas</t>
  </si>
  <si>
    <t>virssaistības  5. kārtas īstenošanai</t>
  </si>
  <si>
    <t>pārdale no 1.1.1.2. pasākuma</t>
  </si>
  <si>
    <t>1.1.1.2. pasākums</t>
  </si>
  <si>
    <t>4. pētniecības pieteikumu atlases kārta</t>
  </si>
  <si>
    <t>Atvasināta publiska persona LATVIJAS UNIVERSITĀTES CIETVIELU FIZIKAS INSTITŪTS</t>
  </si>
  <si>
    <t>LATVIJAS UNIVERSITĀTES LITERATŪRAS, FOLKLORAS UN MĀKSLAS INSTITŪTS Latvijas Universitātes aģentūra</t>
  </si>
  <si>
    <t>Atvasināta publiska persona "Latvijas Valsts mežzinātnes institūts "Silava""</t>
  </si>
  <si>
    <t>Atvasināta publiska persona "Latvijas Valsts mežzinātnes institūts "Silava"",90002121030
Atvasināta publiska persona "Dārzkopības institūts",90002127692
Lauksaimniecības pakalpojumu kooperatīvā sabiedrība "AUGĻU NAMS",40103499109</t>
  </si>
  <si>
    <t>Atvasināta publiska persona "Latvijas Valsts mežzinātnes institūts "Silava"",90002121030</t>
  </si>
  <si>
    <t>'BANKU AUGSTSKOLA',90000437699
LIEPĀJAS UNIVERSITĀTE,90000036859</t>
  </si>
  <si>
    <t>Atvasināta publiska persona LATVIJAS UNIVERSITĀTES CIETVIELU FIZIKAS INSTITŪTS,90002124925</t>
  </si>
  <si>
    <t>SIA "Saules Veselības centrs",40103357674
Pārtikas drošības, dzīvnieku veselības un vides zinātniskais institūts "BIOR",90009235333</t>
  </si>
  <si>
    <t>Atvasināta publiska persona LATVIJAS UNIVERSITĀTES CIETVIELU FIZIKAS INSTITŪTS,90002124925
Sabiedrība ar ierobežotu atbildību "AFFOC SOLUTIONS",53603045601</t>
  </si>
  <si>
    <t>Atvasināta publiska persona "Latvijas Valsts mežzinātnes institūts "Silava"",90002121030
SIA "MEŽA ĪPAŠNIEKU KONSULTATĪVAIS CENTRS",44103010465</t>
  </si>
  <si>
    <t>SIA "Rīgas Austrumu klīniskā universitātes slimnīca",40003951628</t>
  </si>
  <si>
    <t>Zinātniskā ražošanas firma "RITEC" , SIA,40103045390
SIA "Baltic Scientific Instruments",40003176361</t>
  </si>
  <si>
    <t>Atvasināta publiska persona LATVIJAS UNIVERSITĀTES CIETVIELU FIZIKAS INSTITŪTS,90002124925
SIA "GENERA",40003551431</t>
  </si>
  <si>
    <t>'BANKU AUGSTSKOLA'</t>
  </si>
  <si>
    <t>Atvasināta publiska persona "Latvijas Valsts koksnes ķīmijas institūts",90002128378
Sabiedrība ar ierobežotu atbildību "AM Energy",50103279901
Atvasināta publiska persona "Latvijas Valsts mežzinātnes institūts "Silava"",90002121030</t>
  </si>
  <si>
    <t>Atvasināta publiska persona "Latvijas Valsts mežzinātnes institūts "Silava"",90002121030
Sabiedrība ar ierobežotu atbildību "Baltic Satellite Service",40103236845</t>
  </si>
  <si>
    <t>Atvasināta publiska persona "Latvijas Valsts mežzinātnes institūts "Silava"",90002121030
SIA "SIGMA Herbal Farm &amp;amp; Apothecary",40203178346</t>
  </si>
  <si>
    <t>Apstiprināts ar nosacījumu</t>
  </si>
  <si>
    <t>Iesniegti precizējumi</t>
  </si>
  <si>
    <t>Atvasināta publiska persona "Latvijas Valsts koksnes ķīmijas institūts",90002128378
Atvasināta publiska persona "Latvijas Valsts mežzinātnes institūts "Silava"",90002121030
Sabiedrība ar ierobežotu atbildību "AM Energy",50103279901</t>
  </si>
  <si>
    <t>Sabiedrība ar ierobežotu atbildību "Baltic Satellite Service",40103236845
Sabiedrība ar ierobežotu atbildību "Algoritmical",45403058915
Atvasināta publiska persona "Latvijas Valsts mežzinātnes institūts "Silava"",90002121030</t>
  </si>
  <si>
    <t>Publiskais finansējums 5. kārtai</t>
  </si>
  <si>
    <t>pārbaude</t>
  </si>
  <si>
    <t>Kopējās publiskā finansējuma pārdales 1.1.1.1. pasākuma ietvaros</t>
  </si>
  <si>
    <t>Sum of ERAF</t>
  </si>
  <si>
    <t>Sum of VB</t>
  </si>
  <si>
    <t>2020/ERAF/0079</t>
  </si>
  <si>
    <t>2020/ERAF/0014</t>
  </si>
  <si>
    <t>2017/ERAF/0038</t>
  </si>
  <si>
    <t>2019/ERAF/0030</t>
  </si>
  <si>
    <t>2020/ERAF/0069</t>
  </si>
  <si>
    <t>2020/ERAF/0007</t>
  </si>
  <si>
    <t>2020/ERAF/0008</t>
  </si>
  <si>
    <t>2020/ERAF/0097</t>
  </si>
  <si>
    <t>2020/ERAF/0059</t>
  </si>
  <si>
    <t>pārdale nav veikta</t>
  </si>
  <si>
    <t>Projekts</t>
  </si>
  <si>
    <t>NVI_atskaitīti_no_līguma_summas</t>
  </si>
  <si>
    <t>LG</t>
  </si>
  <si>
    <t>Neatbilstība_lēmuma_pieņemšana</t>
  </si>
  <si>
    <t>Neatbilstība_Numurs</t>
  </si>
  <si>
    <t>Pārdale</t>
  </si>
  <si>
    <t>LG 7</t>
  </si>
  <si>
    <t>11.01.2021</t>
  </si>
  <si>
    <t>LG 5</t>
  </si>
  <si>
    <t>2018/ERAF/0114</t>
  </si>
  <si>
    <t>2018/ERAF/0048</t>
  </si>
  <si>
    <t>2018/ERAF/0086</t>
  </si>
  <si>
    <t>2018/ERAF/0087</t>
  </si>
  <si>
    <t>2018/ERAF/0090</t>
  </si>
  <si>
    <t>2019/ERAF/0029</t>
  </si>
  <si>
    <t>LG 6</t>
  </si>
  <si>
    <t>2018/ERAF/0137</t>
  </si>
  <si>
    <t>2018/ERAF/0133</t>
  </si>
  <si>
    <t>LG 4</t>
  </si>
  <si>
    <t>2018/ERAF/0016</t>
  </si>
  <si>
    <t>LG 9</t>
  </si>
  <si>
    <t>2019/ERAF/0001</t>
  </si>
  <si>
    <t>2019/ERAF/0105</t>
  </si>
  <si>
    <t>LG 10</t>
  </si>
  <si>
    <t>2018/ERAF/0130</t>
  </si>
  <si>
    <t>LG 3</t>
  </si>
  <si>
    <t>LG 13</t>
  </si>
  <si>
    <t>LG 2</t>
  </si>
  <si>
    <t>2017/ERAF/0011</t>
  </si>
  <si>
    <t>2018/ERAF/0053</t>
  </si>
  <si>
    <t>2018/ERAF/0125</t>
  </si>
  <si>
    <t>2019/ERAF/0024</t>
  </si>
  <si>
    <t>LG 8</t>
  </si>
  <si>
    <t>2017/ERAF/0014</t>
  </si>
  <si>
    <t>2017/ERAF/0029</t>
  </si>
  <si>
    <t>2017/ERAF/0034</t>
  </si>
  <si>
    <t>2019/ERAF/0031</t>
  </si>
  <si>
    <t>2018/ERAF/0050</t>
  </si>
  <si>
    <t>LG 11</t>
  </si>
  <si>
    <t>2017/ERAF/0003</t>
  </si>
  <si>
    <t>2018/ERAF/0055</t>
  </si>
  <si>
    <t>2018/ERAF/0115</t>
  </si>
  <si>
    <t>2019/ERAF/0116</t>
  </si>
  <si>
    <t>2019/ERAF/0118</t>
  </si>
  <si>
    <t>2017/ERAF/0012</t>
  </si>
  <si>
    <t>2017/ERAF/0043</t>
  </si>
  <si>
    <t>2018/ERAF/0008</t>
  </si>
  <si>
    <t>2017/ERAF/0010</t>
  </si>
  <si>
    <t>2019/ERAF/0129</t>
  </si>
  <si>
    <t>2017/ERAF/0020</t>
  </si>
  <si>
    <t>2019/ERAF/0194</t>
  </si>
  <si>
    <t>2020/ERAF/0088</t>
  </si>
  <si>
    <t>LG 1</t>
  </si>
  <si>
    <t>2020/ERAF/0082</t>
  </si>
  <si>
    <t>2020/ERAF/0056</t>
  </si>
  <si>
    <t>2019/ERAF/0209</t>
  </si>
  <si>
    <t>2019/ERAF/0108</t>
  </si>
  <si>
    <t>2019/ERAF/0196</t>
  </si>
  <si>
    <t>2020/ERAF/0076</t>
  </si>
  <si>
    <t>2019/ERAF/0143</t>
  </si>
  <si>
    <t>2019/ERAF/0202</t>
  </si>
  <si>
    <t>2020/ERAF/0072</t>
  </si>
  <si>
    <t>2019/ERAF/0197</t>
  </si>
  <si>
    <t>2020/ERAF/0024</t>
  </si>
  <si>
    <t>2019/ERAF/0205</t>
  </si>
  <si>
    <t>2020/ERAF/0148</t>
  </si>
  <si>
    <t>2020/ERAF/0058</t>
  </si>
  <si>
    <t>pārdale uz 4. kārtu</t>
  </si>
  <si>
    <t>pārdale uz 3.  kārtu</t>
  </si>
  <si>
    <t>NVI atskaitīti no Līguma summas</t>
  </si>
  <si>
    <t>NVI nav atskaitīti no Līguma summas</t>
  </si>
  <si>
    <t>(Multiple Items)</t>
  </si>
  <si>
    <t>VB_kopā</t>
  </si>
  <si>
    <t>virssaistības  4. kārtas īstenošanai</t>
  </si>
  <si>
    <t>2. tabula. Publiskā finansējuma sadalījums pa projektu iesniegumu atlases kārtām 1.1.1.1. pasākuma ietvaros</t>
  </si>
  <si>
    <t>3. tabula. Indikatīvais ERAF finansējuma sadalījums pa teritorijām, ievērojot SAM 1.1.1. pasākumu ietvaros plānotās ERAF pārdales</t>
  </si>
  <si>
    <t>4. tabula. Neatbilstoši veiktās izmaksas 1.1.1.1. pasākuma ietvaros</t>
  </si>
  <si>
    <t>7.9. Neatbilstības, kas atskaitītas no līguma attiecināmo izmaksu summas</t>
  </si>
  <si>
    <t>Sagatavots: 11.01.2021</t>
  </si>
  <si>
    <t>uz 07.12.2020.</t>
  </si>
  <si>
    <t>5. tabula.</t>
  </si>
  <si>
    <t>6. tabula. Publiskā finansējuma sadalījums pa projektu iesniegumu kārtāmun projektu veidiem (KP VIS dati uz 07.01.2021.)</t>
  </si>
  <si>
    <t>1.1.1.1. pasākuma 4. un 5. kārtai  pieejamais  papildu publiskais finansējums, EUR</t>
  </si>
  <si>
    <t>Kopējais virssaistību finansējums, EUR</t>
  </si>
  <si>
    <t>Snieguma rezerves pārdale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</si>
</sst>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409]#&quot;.&quot;"/>
    <numFmt numFmtId="165" formatCode="[$-10409]dd\.mm\.yyyy"/>
    <numFmt numFmtId="166" formatCode="[$-10426]#,##0.00;\-#,##0.00"/>
    <numFmt numFmtId="167" formatCode="dd\.mm\.yyyy"/>
    <numFmt numFmtId="168" formatCode="#,##0.00_ ;\-#,##0.00\ "/>
  </numFmts>
  <fonts count="41" x14ac:knownFonts="1">
    <font>
      <sz val="11"/>
      <color rgb="FF000000"/>
      <name val="Calibri"/>
      <family val="2"/>
      <scheme val="minor"/>
    </font>
    <font>
      <sz val="11"/>
      <name val="Calibri"/>
      <family val="2"/>
      <charset val="186"/>
    </font>
    <font>
      <b/>
      <sz val="10"/>
      <color rgb="FF000000"/>
      <name val="Arial"/>
      <family val="2"/>
      <charset val="186"/>
    </font>
    <font>
      <sz val="10"/>
      <color rgb="FF000000"/>
      <name val="Arial"/>
      <family val="2"/>
      <charset val="186"/>
    </font>
    <font>
      <b/>
      <sz val="12"/>
      <color rgb="FF000000"/>
      <name val="Arial"/>
      <family val="2"/>
      <charset val="186"/>
    </font>
    <font>
      <b/>
      <sz val="11"/>
      <color rgb="FF000000"/>
      <name val="Calibri"/>
      <family val="2"/>
      <charset val="186"/>
    </font>
    <font>
      <sz val="11"/>
      <color indexed="8"/>
      <name val="Calibri"/>
      <family val="2"/>
      <charset val="186"/>
    </font>
    <font>
      <sz val="10"/>
      <color indexed="8"/>
      <name val="Arial"/>
      <family val="2"/>
      <charset val="186"/>
    </font>
    <font>
      <sz val="11"/>
      <name val="Calibri"/>
      <family val="2"/>
      <charset val="186"/>
    </font>
    <font>
      <sz val="11"/>
      <color indexed="8"/>
      <name val="Calibri"/>
      <family val="2"/>
      <charset val="186"/>
    </font>
    <font>
      <b/>
      <sz val="11"/>
      <color theme="1"/>
      <name val="Times New Roman"/>
      <family val="1"/>
    </font>
    <font>
      <b/>
      <i/>
      <sz val="11"/>
      <color theme="1"/>
      <name val="Times New Roman"/>
      <family val="1"/>
    </font>
    <font>
      <sz val="11"/>
      <color theme="1"/>
      <name val="Times New Roman"/>
      <family val="1"/>
    </font>
    <font>
      <b/>
      <sz val="12"/>
      <color theme="1"/>
      <name val="Times New Roman"/>
      <family val="1"/>
    </font>
    <font>
      <b/>
      <sz val="10"/>
      <color theme="1"/>
      <name val="Times New Roman"/>
      <family val="1"/>
    </font>
    <font>
      <sz val="10"/>
      <color theme="1"/>
      <name val="Times New Roman"/>
      <family val="1"/>
    </font>
    <font>
      <b/>
      <sz val="9"/>
      <color indexed="81"/>
      <name val="Tahoma"/>
      <family val="2"/>
    </font>
    <font>
      <sz val="9"/>
      <color indexed="81"/>
      <name val="Tahoma"/>
      <family val="2"/>
    </font>
    <font>
      <b/>
      <sz val="12"/>
      <color theme="1"/>
      <name val="Times New Roman"/>
      <family val="1"/>
      <charset val="186"/>
    </font>
    <font>
      <b/>
      <i/>
      <sz val="12"/>
      <color theme="1"/>
      <name val="Times New Roman"/>
      <family val="1"/>
      <charset val="186"/>
    </font>
    <font>
      <sz val="12"/>
      <color theme="1"/>
      <name val="Times New Roman"/>
      <family val="1"/>
      <charset val="186"/>
    </font>
    <font>
      <b/>
      <sz val="10"/>
      <color theme="1"/>
      <name val="Times New Roman"/>
      <family val="1"/>
      <charset val="186"/>
    </font>
    <font>
      <sz val="10"/>
      <color theme="1"/>
      <name val="Times New Roman"/>
      <family val="1"/>
      <charset val="186"/>
    </font>
    <font>
      <sz val="12"/>
      <color rgb="FF000000"/>
      <name val="Times New Roman"/>
      <family val="1"/>
      <charset val="186"/>
    </font>
    <font>
      <sz val="10"/>
      <color rgb="FF414142"/>
      <name val="Arial"/>
      <family val="2"/>
      <charset val="186"/>
    </font>
    <font>
      <sz val="9"/>
      <color indexed="81"/>
      <name val="Tahoma"/>
      <family val="2"/>
      <charset val="186"/>
    </font>
    <font>
      <b/>
      <sz val="11"/>
      <color theme="1"/>
      <name val="Times New Roman"/>
      <family val="1"/>
      <charset val="186"/>
    </font>
    <font>
      <sz val="13"/>
      <color theme="1"/>
      <name val="Times New Roman"/>
      <family val="1"/>
      <charset val="186"/>
    </font>
    <font>
      <sz val="11"/>
      <color theme="1"/>
      <name val="Times New Roman"/>
      <family val="1"/>
      <charset val="186"/>
    </font>
    <font>
      <sz val="11"/>
      <color theme="1"/>
      <name val="Calibri"/>
      <family val="2"/>
    </font>
    <font>
      <b/>
      <sz val="11"/>
      <color theme="1"/>
      <name val="Calibri"/>
      <family val="2"/>
    </font>
    <font>
      <sz val="14"/>
      <color theme="1"/>
      <name val="Calibri"/>
      <family val="2"/>
      <scheme val="minor"/>
    </font>
    <font>
      <sz val="10"/>
      <color rgb="FF000000"/>
      <name val="Arial"/>
      <family val="2"/>
      <charset val="186"/>
    </font>
    <font>
      <b/>
      <sz val="11"/>
      <name val="Calibri"/>
      <family val="2"/>
      <charset val="186"/>
    </font>
    <font>
      <b/>
      <sz val="9"/>
      <color indexed="81"/>
      <name val="Tahoma"/>
      <family val="2"/>
      <charset val="186"/>
    </font>
    <font>
      <sz val="12"/>
      <color rgb="FFFF0000"/>
      <name val="Times New Roman"/>
      <family val="1"/>
      <charset val="186"/>
    </font>
    <font>
      <sz val="11"/>
      <color indexed="8"/>
      <name val="Calibri"/>
      <family val="2"/>
      <charset val="186"/>
    </font>
    <font>
      <sz val="10"/>
      <color indexed="8"/>
      <name val="Arial"/>
      <family val="2"/>
      <charset val="186"/>
    </font>
    <font>
      <sz val="11"/>
      <name val="Times New Roman"/>
      <family val="1"/>
      <charset val="186"/>
    </font>
    <font>
      <b/>
      <sz val="12"/>
      <name val="Times New Roman"/>
      <family val="1"/>
    </font>
    <font>
      <sz val="18"/>
      <color rgb="FF000000"/>
      <name val="Tahoma"/>
      <family val="2"/>
      <charset val="186"/>
    </font>
  </fonts>
  <fills count="8">
    <fill>
      <patternFill patternType="none"/>
    </fill>
    <fill>
      <patternFill patternType="gray125"/>
    </fill>
    <fill>
      <patternFill patternType="solid">
        <fgColor indexed="22"/>
        <bgColor indexed="0"/>
      </patternFill>
    </fill>
    <fill>
      <patternFill patternType="solid">
        <fgColor theme="0"/>
        <bgColor rgb="FF000000"/>
      </patternFill>
    </fill>
    <fill>
      <patternFill patternType="solid">
        <fgColor theme="0"/>
        <bgColor indexed="64"/>
      </patternFill>
    </fill>
    <fill>
      <patternFill patternType="solid">
        <fgColor rgb="FFFFFF00"/>
        <bgColor indexed="64"/>
      </patternFill>
    </fill>
    <fill>
      <patternFill patternType="solid">
        <fgColor rgb="FFFFFF00"/>
        <bgColor indexed="0"/>
      </patternFill>
    </fill>
    <fill>
      <patternFill patternType="solid">
        <fgColor theme="4" tint="0.79998168889431442"/>
        <bgColor theme="4" tint="0.79998168889431442"/>
      </patternFill>
    </fill>
  </fills>
  <borders count="34">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000000"/>
      </top>
      <bottom style="thin">
        <color rgb="FFD3D3D3"/>
      </bottom>
      <diagonal/>
    </border>
    <border>
      <left/>
      <right/>
      <top/>
      <bottom style="thin">
        <color theme="4" tint="0.3999755851924192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auto="1"/>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xf numFmtId="0" fontId="7" fillId="0" borderId="0"/>
    <xf numFmtId="0" fontId="37" fillId="0" borderId="0"/>
  </cellStyleXfs>
  <cellXfs count="289">
    <xf numFmtId="0" fontId="1" fillId="0" borderId="0" xfId="0" applyFont="1" applyFill="1" applyBorder="1"/>
    <xf numFmtId="0" fontId="3" fillId="0" borderId="0"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2" fillId="0" borderId="2" xfId="0" applyNumberFormat="1" applyFont="1" applyFill="1" applyBorder="1" applyAlignment="1">
      <alignment horizontal="center" vertical="top" wrapText="1" readingOrder="1"/>
    </xf>
    <xf numFmtId="0" fontId="2" fillId="0" borderId="1" xfId="0" applyNumberFormat="1" applyFont="1" applyFill="1" applyBorder="1" applyAlignment="1">
      <alignment horizontal="center" vertical="top" wrapText="1" readingOrder="1"/>
    </xf>
    <xf numFmtId="0" fontId="3" fillId="0" borderId="2" xfId="0" applyNumberFormat="1" applyFont="1" applyFill="1" applyBorder="1" applyAlignment="1">
      <alignment vertical="top" wrapText="1" readingOrder="1"/>
    </xf>
    <xf numFmtId="0" fontId="5" fillId="0" borderId="1" xfId="0" applyNumberFormat="1" applyFont="1" applyFill="1" applyBorder="1" applyAlignment="1">
      <alignment horizontal="center" vertical="top" wrapText="1" readingOrder="1"/>
    </xf>
    <xf numFmtId="0" fontId="2" fillId="0" borderId="5" xfId="0" applyNumberFormat="1" applyFont="1" applyFill="1" applyBorder="1" applyAlignment="1">
      <alignment vertical="top" wrapText="1" readingOrder="1"/>
    </xf>
    <xf numFmtId="0" fontId="2" fillId="0" borderId="5" xfId="0" applyNumberFormat="1" applyFont="1" applyFill="1" applyBorder="1" applyAlignment="1">
      <alignment horizontal="center" vertical="top" wrapText="1" readingOrder="1"/>
    </xf>
    <xf numFmtId="0" fontId="2" fillId="0" borderId="0" xfId="0" applyNumberFormat="1" applyFont="1" applyFill="1" applyBorder="1" applyAlignment="1">
      <alignment horizontal="center" vertical="top" wrapText="1" readingOrder="1"/>
    </xf>
    <xf numFmtId="164" fontId="3" fillId="0" borderId="6" xfId="0" applyNumberFormat="1" applyFont="1" applyFill="1" applyBorder="1" applyAlignment="1">
      <alignment horizontal="center" vertical="top" wrapText="1" readingOrder="1"/>
    </xf>
    <xf numFmtId="0" fontId="3" fillId="0" borderId="6" xfId="0" applyNumberFormat="1" applyFont="1" applyFill="1" applyBorder="1" applyAlignment="1">
      <alignment vertical="top" wrapText="1" readingOrder="1"/>
    </xf>
    <xf numFmtId="165" fontId="3" fillId="0" borderId="6" xfId="0" applyNumberFormat="1" applyFont="1" applyFill="1" applyBorder="1" applyAlignment="1">
      <alignment vertical="top" wrapText="1" readingOrder="1"/>
    </xf>
    <xf numFmtId="0" fontId="3" fillId="0" borderId="6" xfId="0" applyNumberFormat="1" applyFont="1" applyFill="1" applyBorder="1" applyAlignment="1">
      <alignment vertical="top" wrapText="1" readingOrder="1"/>
    </xf>
    <xf numFmtId="0" fontId="3" fillId="0" borderId="7" xfId="0" applyNumberFormat="1" applyFont="1" applyFill="1" applyBorder="1" applyAlignment="1">
      <alignment vertical="top" wrapText="1" readingOrder="1"/>
    </xf>
    <xf numFmtId="166" fontId="3" fillId="0" borderId="6" xfId="0" applyNumberFormat="1" applyFont="1" applyFill="1" applyBorder="1" applyAlignment="1">
      <alignment vertical="top" wrapText="1" readingOrder="1"/>
    </xf>
    <xf numFmtId="0" fontId="3" fillId="0" borderId="6" xfId="0" applyNumberFormat="1" applyFont="1" applyFill="1" applyBorder="1" applyAlignment="1">
      <alignment horizontal="left" vertical="top" wrapText="1" readingOrder="1"/>
    </xf>
    <xf numFmtId="0" fontId="2" fillId="0" borderId="6" xfId="0" applyNumberFormat="1" applyFont="1" applyFill="1" applyBorder="1" applyAlignment="1">
      <alignment horizontal="right" vertical="top" wrapText="1" readingOrder="1"/>
    </xf>
    <xf numFmtId="166" fontId="2" fillId="0" borderId="6" xfId="0" applyNumberFormat="1" applyFont="1" applyFill="1" applyBorder="1" applyAlignment="1">
      <alignment vertical="top" wrapText="1" readingOrder="1"/>
    </xf>
    <xf numFmtId="4" fontId="1" fillId="0" borderId="0" xfId="0" applyNumberFormat="1" applyFont="1" applyFill="1" applyBorder="1"/>
    <xf numFmtId="0" fontId="1" fillId="0" borderId="0" xfId="0" pivotButton="1" applyFont="1" applyFill="1" applyBorder="1"/>
    <xf numFmtId="0" fontId="1" fillId="0" borderId="0" xfId="0" applyFont="1" applyFill="1" applyBorder="1" applyAlignment="1">
      <alignment horizontal="left"/>
    </xf>
    <xf numFmtId="0" fontId="1" fillId="0" borderId="0" xfId="0" applyFont="1" applyFill="1" applyBorder="1" applyAlignment="1">
      <alignment horizontal="left" indent="1"/>
    </xf>
    <xf numFmtId="4" fontId="12" fillId="3" borderId="14" xfId="0" applyNumberFormat="1" applyFont="1" applyFill="1" applyBorder="1" applyAlignment="1">
      <alignment horizontal="center"/>
    </xf>
    <xf numFmtId="0" fontId="12" fillId="4" borderId="14" xfId="0" applyFont="1" applyFill="1" applyBorder="1"/>
    <xf numFmtId="0" fontId="12" fillId="3" borderId="14" xfId="0" applyFont="1" applyFill="1" applyBorder="1" applyAlignment="1">
      <alignment horizontal="center"/>
    </xf>
    <xf numFmtId="4" fontId="10" fillId="3" borderId="14" xfId="0" applyNumberFormat="1" applyFont="1" applyFill="1" applyBorder="1" applyAlignment="1">
      <alignment horizontal="center"/>
    </xf>
    <xf numFmtId="0" fontId="12" fillId="4" borderId="17" xfId="0" applyFont="1" applyFill="1" applyBorder="1" applyAlignment="1">
      <alignment horizontal="right"/>
    </xf>
    <xf numFmtId="4" fontId="10" fillId="3" borderId="17" xfId="0" applyNumberFormat="1" applyFont="1" applyFill="1" applyBorder="1" applyAlignment="1">
      <alignment horizontal="center"/>
    </xf>
    <xf numFmtId="4" fontId="12" fillId="3" borderId="17" xfId="0" applyNumberFormat="1" applyFont="1" applyFill="1" applyBorder="1" applyAlignment="1">
      <alignment horizontal="center"/>
    </xf>
    <xf numFmtId="0" fontId="12" fillId="3" borderId="17" xfId="0" applyFont="1" applyFill="1" applyBorder="1" applyAlignment="1">
      <alignment horizontal="center"/>
    </xf>
    <xf numFmtId="4" fontId="12" fillId="3" borderId="0" xfId="0" applyNumberFormat="1" applyFont="1" applyFill="1" applyBorder="1" applyAlignment="1">
      <alignment horizontal="center"/>
    </xf>
    <xf numFmtId="168" fontId="12" fillId="4" borderId="14" xfId="0" applyNumberFormat="1" applyFont="1" applyFill="1" applyBorder="1"/>
    <xf numFmtId="168" fontId="12" fillId="4" borderId="9" xfId="0" applyNumberFormat="1" applyFont="1" applyFill="1" applyBorder="1"/>
    <xf numFmtId="168" fontId="12" fillId="4" borderId="14" xfId="0" applyNumberFormat="1" applyFont="1" applyFill="1" applyBorder="1" applyAlignment="1">
      <alignment horizontal="right" vertical="center" wrapText="1"/>
    </xf>
    <xf numFmtId="0" fontId="13" fillId="4" borderId="14" xfId="0" applyFont="1" applyFill="1" applyBorder="1"/>
    <xf numFmtId="168" fontId="13" fillId="4" borderId="14" xfId="0" applyNumberFormat="1" applyFont="1" applyFill="1" applyBorder="1"/>
    <xf numFmtId="168" fontId="12" fillId="4" borderId="10" xfId="0" applyNumberFormat="1" applyFont="1" applyFill="1" applyBorder="1"/>
    <xf numFmtId="168" fontId="12" fillId="4" borderId="14" xfId="0" applyNumberFormat="1" applyFont="1" applyFill="1" applyBorder="1" applyAlignment="1">
      <alignment horizontal="right" vertical="center"/>
    </xf>
    <xf numFmtId="0" fontId="12" fillId="4" borderId="11" xfId="0" applyFont="1" applyFill="1" applyBorder="1"/>
    <xf numFmtId="168" fontId="13" fillId="4" borderId="9" xfId="0" applyNumberFormat="1" applyFont="1" applyFill="1" applyBorder="1"/>
    <xf numFmtId="0" fontId="12" fillId="4" borderId="17" xfId="0" applyFont="1" applyFill="1" applyBorder="1" applyAlignment="1">
      <alignment horizontal="center" vertical="center"/>
    </xf>
    <xf numFmtId="0" fontId="13" fillId="4" borderId="17" xfId="0" applyFont="1" applyFill="1" applyBorder="1"/>
    <xf numFmtId="168" fontId="13" fillId="4" borderId="17" xfId="0" applyNumberFormat="1" applyFont="1" applyFill="1" applyBorder="1"/>
    <xf numFmtId="2" fontId="12" fillId="4" borderId="17" xfId="0" applyNumberFormat="1" applyFont="1" applyFill="1" applyBorder="1" applyAlignment="1">
      <alignment horizontal="center" vertical="center"/>
    </xf>
    <xf numFmtId="168" fontId="13" fillId="4" borderId="0" xfId="0" applyNumberFormat="1" applyFont="1" applyFill="1" applyBorder="1"/>
    <xf numFmtId="2" fontId="12" fillId="4" borderId="0" xfId="0" applyNumberFormat="1" applyFont="1" applyFill="1" applyBorder="1" applyAlignment="1">
      <alignment horizontal="center" vertical="center"/>
    </xf>
    <xf numFmtId="3" fontId="15" fillId="4" borderId="14" xfId="0" applyNumberFormat="1" applyFont="1" applyFill="1" applyBorder="1" applyAlignment="1">
      <alignment horizontal="center" vertical="center"/>
    </xf>
    <xf numFmtId="0" fontId="20" fillId="0" borderId="0" xfId="0" applyFont="1"/>
    <xf numFmtId="0" fontId="21" fillId="0" borderId="13" xfId="0" applyFont="1" applyBorder="1" applyAlignment="1">
      <alignment horizontal="center" wrapText="1"/>
    </xf>
    <xf numFmtId="4" fontId="18" fillId="0" borderId="13" xfId="0" applyNumberFormat="1" applyFont="1" applyBorder="1" applyAlignment="1">
      <alignment horizontal="center"/>
    </xf>
    <xf numFmtId="4" fontId="18" fillId="0" borderId="14" xfId="0" applyNumberFormat="1" applyFont="1" applyBorder="1" applyAlignment="1">
      <alignment horizontal="center"/>
    </xf>
    <xf numFmtId="4" fontId="18" fillId="0" borderId="9" xfId="0" applyNumberFormat="1" applyFont="1" applyBorder="1" applyAlignment="1"/>
    <xf numFmtId="4" fontId="18" fillId="0" borderId="10" xfId="0" applyNumberFormat="1" applyFont="1" applyBorder="1" applyAlignment="1"/>
    <xf numFmtId="4" fontId="18" fillId="0" borderId="11" xfId="0" applyNumberFormat="1" applyFont="1" applyBorder="1" applyAlignment="1"/>
    <xf numFmtId="0" fontId="20" fillId="0" borderId="14" xfId="0" applyFont="1" applyBorder="1" applyAlignment="1">
      <alignment horizontal="left" wrapText="1"/>
    </xf>
    <xf numFmtId="4" fontId="20" fillId="0" borderId="14" xfId="0" applyNumberFormat="1" applyFont="1" applyBorder="1" applyAlignment="1">
      <alignment horizontal="center" vertical="center" wrapText="1"/>
    </xf>
    <xf numFmtId="4" fontId="20" fillId="0" borderId="14" xfId="0" applyNumberFormat="1" applyFont="1" applyBorder="1" applyAlignment="1">
      <alignment horizontal="center" vertical="center"/>
    </xf>
    <xf numFmtId="0" fontId="20" fillId="0" borderId="13" xfId="0" applyFont="1" applyBorder="1" applyAlignment="1">
      <alignment horizontal="right" wrapText="1"/>
    </xf>
    <xf numFmtId="4" fontId="20" fillId="0" borderId="13" xfId="0" applyNumberFormat="1" applyFont="1" applyBorder="1" applyAlignment="1">
      <alignment horizontal="center" vertical="center" wrapText="1"/>
    </xf>
    <xf numFmtId="4" fontId="20" fillId="0" borderId="19" xfId="0" applyNumberFormat="1" applyFont="1" applyBorder="1" applyAlignment="1">
      <alignment horizontal="center" vertical="center"/>
    </xf>
    <xf numFmtId="0" fontId="20" fillId="0" borderId="23" xfId="0" applyFont="1" applyBorder="1" applyAlignment="1">
      <alignment horizontal="right" wrapText="1"/>
    </xf>
    <xf numFmtId="4" fontId="20" fillId="0" borderId="23" xfId="0" applyNumberFormat="1" applyFont="1" applyBorder="1" applyAlignment="1">
      <alignment horizontal="center" vertical="center" wrapText="1"/>
    </xf>
    <xf numFmtId="0" fontId="20" fillId="0" borderId="16" xfId="0" applyFont="1" applyBorder="1" applyAlignment="1">
      <alignment vertical="center" wrapText="1"/>
    </xf>
    <xf numFmtId="4" fontId="20" fillId="0" borderId="16" xfId="0" applyNumberFormat="1" applyFont="1" applyBorder="1" applyAlignment="1">
      <alignment horizontal="center" vertical="center" wrapText="1"/>
    </xf>
    <xf numFmtId="4" fontId="20" fillId="0" borderId="0" xfId="0" applyNumberFormat="1" applyFont="1"/>
    <xf numFmtId="0" fontId="22" fillId="0" borderId="14" xfId="0" applyFont="1" applyBorder="1" applyAlignment="1">
      <alignment horizontal="right" vertical="center" wrapText="1"/>
    </xf>
    <xf numFmtId="4" fontId="22" fillId="0" borderId="16" xfId="0" applyNumberFormat="1" applyFont="1" applyBorder="1" applyAlignment="1">
      <alignment horizontal="right"/>
    </xf>
    <xf numFmtId="4" fontId="22" fillId="0" borderId="14" xfId="0" applyNumberFormat="1" applyFont="1" applyBorder="1" applyAlignment="1">
      <alignment horizontal="right"/>
    </xf>
    <xf numFmtId="0" fontId="23" fillId="0" borderId="0" xfId="0" applyFont="1" applyBorder="1" applyAlignment="1">
      <alignment horizontal="right"/>
    </xf>
    <xf numFmtId="4" fontId="21" fillId="0" borderId="16" xfId="0" applyNumberFormat="1" applyFont="1" applyBorder="1" applyAlignment="1">
      <alignment horizontal="right"/>
    </xf>
    <xf numFmtId="4" fontId="20" fillId="0" borderId="0" xfId="0" applyNumberFormat="1" applyFont="1" applyBorder="1"/>
    <xf numFmtId="2" fontId="18" fillId="0" borderId="0" xfId="0" applyNumberFormat="1" applyFont="1" applyAlignment="1">
      <alignment horizontal="center" wrapText="1"/>
    </xf>
    <xf numFmtId="3" fontId="24" fillId="0" borderId="0" xfId="0" applyNumberFormat="1" applyFont="1"/>
    <xf numFmtId="0" fontId="20" fillId="0" borderId="0" xfId="0" applyFont="1" applyAlignment="1">
      <alignment horizontal="left"/>
    </xf>
    <xf numFmtId="4" fontId="18" fillId="0" borderId="8" xfId="0" applyNumberFormat="1" applyFont="1" applyBorder="1"/>
    <xf numFmtId="0" fontId="20" fillId="0" borderId="0" xfId="0" applyFont="1" applyAlignment="1">
      <alignment horizontal="left" indent="1"/>
    </xf>
    <xf numFmtId="0" fontId="20" fillId="0" borderId="0" xfId="0" applyFont="1" applyAlignment="1">
      <alignment horizontal="left" indent="2"/>
    </xf>
    <xf numFmtId="0" fontId="20" fillId="0" borderId="0" xfId="0" applyFont="1" applyAlignment="1">
      <alignment horizontal="left" indent="3"/>
    </xf>
    <xf numFmtId="0" fontId="20" fillId="0" borderId="0" xfId="0" applyFont="1" applyAlignment="1">
      <alignment horizontal="left" indent="4"/>
    </xf>
    <xf numFmtId="0" fontId="0" fillId="0" borderId="0" xfId="0"/>
    <xf numFmtId="0" fontId="20" fillId="0" borderId="0" xfId="0" pivotButton="1" applyFont="1"/>
    <xf numFmtId="4" fontId="1" fillId="5" borderId="0" xfId="0" applyNumberFormat="1" applyFont="1" applyFill="1" applyBorder="1"/>
    <xf numFmtId="168" fontId="12" fillId="4" borderId="11" xfId="0" applyNumberFormat="1" applyFont="1" applyFill="1" applyBorder="1"/>
    <xf numFmtId="0" fontId="1" fillId="0" borderId="0" xfId="0" applyFont="1" applyFill="1" applyBorder="1" applyAlignment="1">
      <alignment wrapText="1"/>
    </xf>
    <xf numFmtId="168" fontId="12" fillId="4" borderId="14" xfId="0" applyNumberFormat="1" applyFont="1" applyFill="1" applyBorder="1" applyAlignment="1">
      <alignment vertical="center" wrapText="1"/>
    </xf>
    <xf numFmtId="0" fontId="12" fillId="4" borderId="0" xfId="0" applyFont="1" applyFill="1" applyBorder="1"/>
    <xf numFmtId="168" fontId="10" fillId="4" borderId="14" xfId="0" applyNumberFormat="1" applyFont="1" applyFill="1" applyBorder="1"/>
    <xf numFmtId="168" fontId="10" fillId="4" borderId="14" xfId="0" applyNumberFormat="1" applyFont="1" applyFill="1" applyBorder="1" applyAlignment="1">
      <alignment horizontal="right" vertical="center" wrapText="1"/>
    </xf>
    <xf numFmtId="4" fontId="12" fillId="4" borderId="0" xfId="0" applyNumberFormat="1" applyFont="1" applyFill="1" applyBorder="1"/>
    <xf numFmtId="4" fontId="28" fillId="3" borderId="14" xfId="0" applyNumberFormat="1" applyFont="1" applyFill="1" applyBorder="1" applyAlignment="1">
      <alignment horizontal="center"/>
    </xf>
    <xf numFmtId="4" fontId="26" fillId="3" borderId="14" xfId="0" applyNumberFormat="1" applyFont="1" applyFill="1" applyBorder="1" applyAlignment="1">
      <alignment horizontal="center"/>
    </xf>
    <xf numFmtId="4" fontId="26" fillId="3" borderId="14" xfId="0" applyNumberFormat="1" applyFont="1" applyFill="1" applyBorder="1" applyAlignment="1">
      <alignment horizontal="center" vertical="center"/>
    </xf>
    <xf numFmtId="4" fontId="28" fillId="3" borderId="14" xfId="0" applyNumberFormat="1" applyFont="1" applyFill="1" applyBorder="1" applyAlignment="1">
      <alignment horizontal="right" vertical="center"/>
    </xf>
    <xf numFmtId="4" fontId="13" fillId="3" borderId="14" xfId="0" applyNumberFormat="1" applyFont="1" applyFill="1" applyBorder="1" applyAlignment="1">
      <alignment horizontal="center" vertical="center"/>
    </xf>
    <xf numFmtId="0" fontId="15" fillId="4" borderId="14" xfId="0" applyFont="1" applyFill="1" applyBorder="1" applyAlignment="1">
      <alignment horizontal="center" vertical="center"/>
    </xf>
    <xf numFmtId="3" fontId="15" fillId="4" borderId="14" xfId="0" applyNumberFormat="1" applyFont="1" applyFill="1" applyBorder="1" applyAlignment="1">
      <alignment horizontal="center" vertical="center" wrapText="1"/>
    </xf>
    <xf numFmtId="0" fontId="29" fillId="4" borderId="14" xfId="0" applyFont="1" applyFill="1" applyBorder="1"/>
    <xf numFmtId="3" fontId="29" fillId="4" borderId="14" xfId="0" applyNumberFormat="1" applyFont="1" applyFill="1" applyBorder="1"/>
    <xf numFmtId="3" fontId="30" fillId="4" borderId="14" xfId="0" applyNumberFormat="1" applyFont="1" applyFill="1" applyBorder="1"/>
    <xf numFmtId="0" fontId="27" fillId="4" borderId="0" xfId="0" applyFont="1" applyFill="1" applyBorder="1" applyAlignment="1">
      <alignment horizontal="justify" vertical="center"/>
    </xf>
    <xf numFmtId="0" fontId="12" fillId="3" borderId="0" xfId="0" applyFont="1" applyFill="1" applyBorder="1"/>
    <xf numFmtId="0" fontId="10" fillId="3" borderId="9" xfId="0" applyFont="1" applyFill="1" applyBorder="1" applyAlignment="1"/>
    <xf numFmtId="0" fontId="10" fillId="3" borderId="10" xfId="0" applyFont="1" applyFill="1" applyBorder="1" applyAlignment="1"/>
    <xf numFmtId="0" fontId="10" fillId="3" borderId="14" xfId="0" applyFont="1" applyFill="1" applyBorder="1" applyAlignment="1"/>
    <xf numFmtId="0" fontId="12" fillId="3" borderId="14" xfId="0" applyFont="1" applyFill="1" applyBorder="1" applyAlignment="1">
      <alignment horizontal="center" wrapText="1"/>
    </xf>
    <xf numFmtId="0" fontId="10" fillId="3" borderId="14" xfId="0" applyFont="1" applyFill="1" applyBorder="1" applyAlignment="1">
      <alignment horizontal="center"/>
    </xf>
    <xf numFmtId="0" fontId="28" fillId="4" borderId="14" xfId="0" applyFont="1" applyFill="1" applyBorder="1" applyAlignment="1">
      <alignment horizontal="left" indent="2"/>
    </xf>
    <xf numFmtId="4" fontId="26" fillId="4" borderId="14" xfId="0" applyNumberFormat="1" applyFont="1" applyFill="1" applyBorder="1"/>
    <xf numFmtId="4" fontId="26" fillId="4" borderId="0" xfId="0" applyNumberFormat="1" applyFont="1" applyFill="1" applyBorder="1"/>
    <xf numFmtId="0" fontId="28" fillId="4" borderId="14" xfId="0" applyFont="1" applyFill="1" applyBorder="1" applyAlignment="1">
      <alignment horizontal="left" indent="4"/>
    </xf>
    <xf numFmtId="4" fontId="28" fillId="4" borderId="14" xfId="0" applyNumberFormat="1" applyFont="1" applyFill="1" applyBorder="1"/>
    <xf numFmtId="4" fontId="28" fillId="4" borderId="0" xfId="0" applyNumberFormat="1" applyFont="1" applyFill="1" applyBorder="1"/>
    <xf numFmtId="0" fontId="28" fillId="4" borderId="14" xfId="0" applyFont="1" applyFill="1" applyBorder="1"/>
    <xf numFmtId="0" fontId="28" fillId="4" borderId="0" xfId="0" applyFont="1" applyFill="1" applyBorder="1"/>
    <xf numFmtId="0" fontId="26" fillId="4" borderId="0" xfId="0" applyFont="1" applyFill="1" applyAlignment="1">
      <alignment horizontal="left" indent="3"/>
    </xf>
    <xf numFmtId="0" fontId="28" fillId="4" borderId="0" xfId="0" applyFont="1" applyFill="1" applyAlignment="1">
      <alignment horizontal="left" indent="4"/>
    </xf>
    <xf numFmtId="4" fontId="28" fillId="4" borderId="0" xfId="0" applyNumberFormat="1" applyFont="1" applyFill="1"/>
    <xf numFmtId="0" fontId="10" fillId="4" borderId="21" xfId="0" applyFont="1" applyFill="1" applyBorder="1" applyAlignment="1">
      <alignment horizontal="center"/>
    </xf>
    <xf numFmtId="0" fontId="10" fillId="4" borderId="20" xfId="0" applyFont="1" applyFill="1" applyBorder="1" applyAlignment="1">
      <alignment horizontal="center"/>
    </xf>
    <xf numFmtId="168" fontId="12" fillId="4" borderId="0" xfId="0" applyNumberFormat="1" applyFont="1" applyFill="1" applyBorder="1"/>
    <xf numFmtId="0" fontId="29" fillId="4" borderId="0" xfId="0" applyFont="1" applyFill="1" applyBorder="1"/>
    <xf numFmtId="0" fontId="12" fillId="4" borderId="0" xfId="0" applyFont="1" applyFill="1"/>
    <xf numFmtId="4" fontId="12" fillId="4" borderId="0" xfId="0" applyNumberFormat="1" applyFont="1" applyFill="1"/>
    <xf numFmtId="0" fontId="31" fillId="4" borderId="0" xfId="0" applyFont="1" applyFill="1" applyBorder="1"/>
    <xf numFmtId="0" fontId="12" fillId="4" borderId="0" xfId="0" applyFont="1" applyFill="1" applyBorder="1" applyAlignment="1">
      <alignment horizontal="right"/>
    </xf>
    <xf numFmtId="168" fontId="29" fillId="4" borderId="0" xfId="0" applyNumberFormat="1" applyFont="1" applyFill="1" applyBorder="1"/>
    <xf numFmtId="0" fontId="28" fillId="4" borderId="0" xfId="0" applyFont="1" applyFill="1" applyBorder="1" applyAlignment="1">
      <alignment horizontal="left" indent="4"/>
    </xf>
    <xf numFmtId="2" fontId="15" fillId="3" borderId="14" xfId="0" applyNumberFormat="1" applyFont="1" applyFill="1" applyBorder="1" applyAlignment="1">
      <alignment horizontal="center" wrapText="1"/>
    </xf>
    <xf numFmtId="0" fontId="33" fillId="0" borderId="8" xfId="0" applyFont="1" applyBorder="1" applyAlignment="1">
      <alignment horizontal="left"/>
    </xf>
    <xf numFmtId="4" fontId="33" fillId="0" borderId="8" xfId="0" applyNumberFormat="1" applyFont="1" applyBorder="1"/>
    <xf numFmtId="0" fontId="14" fillId="4" borderId="17" xfId="0" applyFont="1" applyFill="1" applyBorder="1" applyAlignment="1">
      <alignment vertical="center" wrapText="1"/>
    </xf>
    <xf numFmtId="0" fontId="1" fillId="0" borderId="0" xfId="0" applyFont="1" applyFill="1" applyBorder="1"/>
    <xf numFmtId="0" fontId="12" fillId="4" borderId="14"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14" xfId="0" applyFont="1" applyFill="1" applyBorder="1" applyAlignment="1">
      <alignment horizontal="center" vertical="center"/>
    </xf>
    <xf numFmtId="0" fontId="15" fillId="4" borderId="14" xfId="0" applyFont="1" applyFill="1" applyBorder="1" applyAlignment="1">
      <alignment horizontal="center" vertical="center" wrapText="1"/>
    </xf>
    <xf numFmtId="0" fontId="12" fillId="3" borderId="0" xfId="0" applyFont="1" applyFill="1" applyBorder="1" applyAlignment="1">
      <alignment horizontal="center" wrapText="1"/>
    </xf>
    <xf numFmtId="168" fontId="14" fillId="4" borderId="17" xfId="0" applyNumberFormat="1" applyFont="1" applyFill="1" applyBorder="1" applyAlignment="1">
      <alignment vertical="center" wrapText="1"/>
    </xf>
    <xf numFmtId="0" fontId="1" fillId="0" borderId="0" xfId="0" applyFont="1" applyFill="1" applyBorder="1" applyAlignment="1">
      <alignment horizontal="left" indent="2"/>
    </xf>
    <xf numFmtId="0" fontId="1" fillId="0" borderId="0" xfId="0" applyFont="1" applyFill="1" applyBorder="1" applyAlignment="1">
      <alignment horizontal="left" indent="3"/>
    </xf>
    <xf numFmtId="0" fontId="6" fillId="2" borderId="30" xfId="2" applyFont="1" applyFill="1" applyBorder="1" applyAlignment="1">
      <alignment horizontal="center"/>
    </xf>
    <xf numFmtId="0" fontId="6" fillId="0" borderId="31" xfId="2" applyFont="1" applyFill="1" applyBorder="1" applyAlignment="1">
      <alignment wrapText="1"/>
    </xf>
    <xf numFmtId="167" fontId="6" fillId="0" borderId="31" xfId="2" applyNumberFormat="1" applyFont="1" applyFill="1" applyBorder="1" applyAlignment="1">
      <alignment horizontal="right" wrapText="1"/>
    </xf>
    <xf numFmtId="0" fontId="6" fillId="0" borderId="31" xfId="2" applyFont="1" applyFill="1" applyBorder="1" applyAlignment="1">
      <alignment horizontal="right" wrapText="1"/>
    </xf>
    <xf numFmtId="4" fontId="6" fillId="0" borderId="31" xfId="2" applyNumberFormat="1" applyFont="1" applyFill="1" applyBorder="1" applyAlignment="1">
      <alignment horizontal="right" wrapText="1"/>
    </xf>
    <xf numFmtId="0" fontId="35" fillId="0" borderId="0" xfId="0" applyFont="1" applyAlignment="1">
      <alignment horizontal="left" indent="4"/>
    </xf>
    <xf numFmtId="0" fontId="33" fillId="7" borderId="8" xfId="0" applyFont="1" applyFill="1" applyBorder="1"/>
    <xf numFmtId="0" fontId="36" fillId="0" borderId="32" xfId="3" applyFont="1" applyFill="1" applyBorder="1" applyAlignment="1">
      <alignment wrapText="1"/>
    </xf>
    <xf numFmtId="167" fontId="36" fillId="0" borderId="32" xfId="3" applyNumberFormat="1" applyFont="1" applyFill="1" applyBorder="1" applyAlignment="1">
      <alignment horizontal="right" wrapText="1"/>
    </xf>
    <xf numFmtId="4" fontId="36" fillId="0" borderId="32" xfId="3" applyNumberFormat="1" applyFont="1" applyFill="1" applyBorder="1" applyAlignment="1">
      <alignment horizontal="right" wrapText="1"/>
    </xf>
    <xf numFmtId="14" fontId="36" fillId="0" borderId="32" xfId="3" applyNumberFormat="1" applyFont="1" applyFill="1" applyBorder="1" applyAlignment="1">
      <alignment wrapText="1"/>
    </xf>
    <xf numFmtId="4" fontId="38" fillId="3" borderId="14" xfId="0" applyNumberFormat="1" applyFont="1" applyFill="1" applyBorder="1" applyAlignment="1">
      <alignment horizontal="center"/>
    </xf>
    <xf numFmtId="0" fontId="1" fillId="4" borderId="0" xfId="0" applyFont="1" applyFill="1" applyBorder="1" applyAlignment="1">
      <alignment horizontal="left" indent="1"/>
    </xf>
    <xf numFmtId="4" fontId="1" fillId="4" borderId="0" xfId="0" applyNumberFormat="1" applyFont="1" applyFill="1" applyBorder="1"/>
    <xf numFmtId="168" fontId="39" fillId="4" borderId="14" xfId="0" applyNumberFormat="1" applyFont="1" applyFill="1" applyBorder="1"/>
    <xf numFmtId="0" fontId="15" fillId="4" borderId="27" xfId="0" applyFont="1" applyFill="1" applyBorder="1" applyAlignment="1">
      <alignment horizontal="center" vertical="center" wrapText="1"/>
    </xf>
    <xf numFmtId="3" fontId="30" fillId="4" borderId="27" xfId="0" applyNumberFormat="1" applyFont="1" applyFill="1" applyBorder="1"/>
    <xf numFmtId="3" fontId="29" fillId="4" borderId="27" xfId="0" applyNumberFormat="1" applyFont="1" applyFill="1" applyBorder="1"/>
    <xf numFmtId="0" fontId="0" fillId="4" borderId="0" xfId="0" applyFill="1" applyBorder="1"/>
    <xf numFmtId="168" fontId="14" fillId="4" borderId="0" xfId="0" applyNumberFormat="1" applyFont="1" applyFill="1" applyBorder="1" applyAlignment="1">
      <alignment vertical="center" wrapText="1"/>
    </xf>
    <xf numFmtId="0" fontId="33" fillId="4" borderId="0" xfId="0" applyFont="1" applyFill="1" applyBorder="1" applyAlignment="1">
      <alignment horizontal="left"/>
    </xf>
    <xf numFmtId="4" fontId="33" fillId="4" borderId="0" xfId="0" applyNumberFormat="1" applyFont="1" applyFill="1" applyBorder="1"/>
    <xf numFmtId="0" fontId="15" fillId="4" borderId="18" xfId="0" applyFont="1" applyFill="1" applyBorder="1" applyAlignment="1">
      <alignment horizontal="right" vertical="center"/>
    </xf>
    <xf numFmtId="0" fontId="15" fillId="4" borderId="17" xfId="0" applyFont="1" applyFill="1" applyBorder="1" applyAlignment="1">
      <alignment horizontal="right" vertical="center"/>
    </xf>
    <xf numFmtId="4" fontId="28" fillId="3" borderId="17" xfId="0" applyNumberFormat="1" applyFont="1" applyFill="1" applyBorder="1" applyAlignment="1">
      <alignment horizontal="center"/>
    </xf>
    <xf numFmtId="0" fontId="40" fillId="0" borderId="0" xfId="0" applyFont="1" applyAlignment="1">
      <alignment vertical="top"/>
    </xf>
    <xf numFmtId="0" fontId="28" fillId="4" borderId="27" xfId="0" applyFont="1" applyFill="1" applyBorder="1" applyAlignment="1">
      <alignment horizontal="left" vertical="center"/>
    </xf>
    <xf numFmtId="0" fontId="28" fillId="4" borderId="29" xfId="0" applyFont="1" applyFill="1" applyBorder="1" applyAlignment="1">
      <alignment horizontal="left" vertical="center"/>
    </xf>
    <xf numFmtId="4" fontId="20" fillId="3" borderId="14" xfId="0" applyNumberFormat="1" applyFont="1" applyFill="1" applyBorder="1" applyAlignment="1">
      <alignment horizontal="center" vertical="center"/>
    </xf>
    <xf numFmtId="0" fontId="6" fillId="2" borderId="33" xfId="1" applyFont="1" applyFill="1" applyBorder="1" applyAlignment="1">
      <alignment horizontal="center" wrapText="1"/>
    </xf>
    <xf numFmtId="4" fontId="6" fillId="2" borderId="33" xfId="1" applyNumberFormat="1" applyFont="1" applyFill="1" applyBorder="1" applyAlignment="1">
      <alignment horizontal="center" wrapText="1"/>
    </xf>
    <xf numFmtId="4" fontId="6" fillId="6" borderId="33" xfId="1" applyNumberFormat="1" applyFont="1" applyFill="1" applyBorder="1" applyAlignment="1">
      <alignment horizontal="center" wrapText="1"/>
    </xf>
    <xf numFmtId="4" fontId="9" fillId="2" borderId="33" xfId="1" applyNumberFormat="1" applyFont="1" applyFill="1" applyBorder="1" applyAlignment="1">
      <alignment horizontal="center" wrapText="1"/>
    </xf>
    <xf numFmtId="0" fontId="3" fillId="0" borderId="33" xfId="0" applyNumberFormat="1" applyFont="1" applyFill="1" applyBorder="1" applyAlignment="1">
      <alignment vertical="top" wrapText="1" readingOrder="1"/>
    </xf>
    <xf numFmtId="0" fontId="32" fillId="0" borderId="33" xfId="0" applyNumberFormat="1" applyFont="1" applyFill="1" applyBorder="1" applyAlignment="1">
      <alignment vertical="top" wrapText="1" readingOrder="1"/>
    </xf>
    <xf numFmtId="165" fontId="32" fillId="0" borderId="33" xfId="0" applyNumberFormat="1" applyFont="1" applyFill="1" applyBorder="1" applyAlignment="1">
      <alignment vertical="top" wrapText="1" readingOrder="1"/>
    </xf>
    <xf numFmtId="166" fontId="32" fillId="0" borderId="33" xfId="0" applyNumberFormat="1" applyFont="1" applyFill="1" applyBorder="1" applyAlignment="1">
      <alignment vertical="top" wrapText="1" readingOrder="1"/>
    </xf>
    <xf numFmtId="0" fontId="8" fillId="0" borderId="33" xfId="0" applyFont="1" applyFill="1" applyBorder="1"/>
    <xf numFmtId="14" fontId="1" fillId="0" borderId="33" xfId="0" applyNumberFormat="1" applyFont="1" applyFill="1" applyBorder="1"/>
    <xf numFmtId="0" fontId="2" fillId="0" borderId="2" xfId="0" applyNumberFormat="1" applyFont="1" applyFill="1" applyBorder="1" applyAlignment="1">
      <alignment horizontal="center" vertical="top" wrapText="1" readingOrder="1"/>
    </xf>
    <xf numFmtId="0" fontId="1" fillId="0" borderId="3"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3" fillId="0" borderId="0" xfId="0" applyNumberFormat="1" applyFont="1" applyFill="1" applyBorder="1" applyAlignment="1">
      <alignment vertical="top" wrapText="1" readingOrder="1"/>
    </xf>
    <xf numFmtId="0" fontId="1" fillId="0" borderId="0" xfId="0" applyFont="1" applyFill="1" applyBorder="1"/>
    <xf numFmtId="0" fontId="3" fillId="0" borderId="0" xfId="0" applyNumberFormat="1" applyFont="1" applyFill="1" applyBorder="1" applyAlignment="1">
      <alignment horizontal="left" vertical="top" wrapText="1" readingOrder="1"/>
    </xf>
    <xf numFmtId="0" fontId="2" fillId="0" borderId="0" xfId="0" applyNumberFormat="1" applyFont="1" applyFill="1" applyBorder="1" applyAlignment="1">
      <alignment vertical="top" wrapText="1" readingOrder="1"/>
    </xf>
    <xf numFmtId="0" fontId="4" fillId="0" borderId="0" xfId="0" applyNumberFormat="1" applyFont="1" applyFill="1" applyBorder="1" applyAlignment="1">
      <alignment wrapText="1" readingOrder="1"/>
    </xf>
    <xf numFmtId="0" fontId="29" fillId="4" borderId="27"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2" fillId="4" borderId="9" xfId="0" applyFont="1" applyFill="1" applyBorder="1" applyAlignment="1">
      <alignment vertical="top" wrapText="1"/>
    </xf>
    <xf numFmtId="0" fontId="22" fillId="4" borderId="11" xfId="0" applyFont="1" applyFill="1" applyBorder="1" applyAlignment="1">
      <alignment vertical="top" wrapText="1"/>
    </xf>
    <xf numFmtId="4" fontId="10" fillId="3" borderId="14" xfId="0" applyNumberFormat="1" applyFont="1" applyFill="1" applyBorder="1" applyAlignment="1">
      <alignment horizontal="center" vertical="center"/>
    </xf>
    <xf numFmtId="0" fontId="10" fillId="3" borderId="14" xfId="0" applyFont="1" applyFill="1" applyBorder="1" applyAlignment="1">
      <alignment horizontal="center" vertical="center"/>
    </xf>
    <xf numFmtId="0" fontId="12" fillId="3" borderId="12" xfId="0" applyFont="1" applyFill="1" applyBorder="1" applyAlignment="1">
      <alignment horizontal="center" wrapText="1"/>
    </xf>
    <xf numFmtId="0" fontId="12" fillId="3" borderId="0" xfId="0" applyFont="1" applyFill="1" applyBorder="1" applyAlignment="1">
      <alignment horizontal="center" wrapText="1"/>
    </xf>
    <xf numFmtId="0" fontId="10" fillId="3" borderId="9" xfId="0" applyFont="1" applyFill="1" applyBorder="1" applyAlignment="1">
      <alignment horizontal="center"/>
    </xf>
    <xf numFmtId="0" fontId="10" fillId="3" borderId="11" xfId="0" applyFont="1" applyFill="1" applyBorder="1" applyAlignment="1">
      <alignment horizontal="center"/>
    </xf>
    <xf numFmtId="0" fontId="10" fillId="3" borderId="9" xfId="0" applyFont="1" applyFill="1" applyBorder="1" applyAlignment="1">
      <alignment horizontal="left"/>
    </xf>
    <xf numFmtId="0" fontId="10" fillId="3" borderId="10" xfId="0" applyFont="1" applyFill="1" applyBorder="1" applyAlignment="1">
      <alignment horizontal="left"/>
    </xf>
    <xf numFmtId="0" fontId="10" fillId="3" borderId="11" xfId="0" applyFont="1" applyFill="1" applyBorder="1" applyAlignment="1">
      <alignment horizontal="left"/>
    </xf>
    <xf numFmtId="0" fontId="10" fillId="4" borderId="1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3" borderId="10" xfId="0" applyFont="1" applyFill="1" applyBorder="1" applyAlignment="1">
      <alignment horizontal="center"/>
    </xf>
    <xf numFmtId="0" fontId="26" fillId="4" borderId="9" xfId="0" applyFont="1" applyFill="1" applyBorder="1" applyAlignment="1">
      <alignment horizontal="left" vertical="center"/>
    </xf>
    <xf numFmtId="0" fontId="26" fillId="4" borderId="11" xfId="0" applyFont="1" applyFill="1" applyBorder="1" applyAlignment="1">
      <alignment horizontal="left" vertical="center"/>
    </xf>
    <xf numFmtId="0" fontId="10" fillId="3" borderId="13" xfId="0" applyFont="1" applyFill="1" applyBorder="1" applyAlignment="1">
      <alignment horizontal="center" vertical="center"/>
    </xf>
    <xf numFmtId="0" fontId="10" fillId="3" borderId="16" xfId="0" applyFont="1" applyFill="1" applyBorder="1" applyAlignment="1">
      <alignment horizontal="center" vertical="center"/>
    </xf>
    <xf numFmtId="4" fontId="10" fillId="3" borderId="13" xfId="0" applyNumberFormat="1" applyFont="1" applyFill="1" applyBorder="1" applyAlignment="1">
      <alignment horizontal="center" vertical="center"/>
    </xf>
    <xf numFmtId="4" fontId="10" fillId="3" borderId="16" xfId="0" applyNumberFormat="1" applyFont="1" applyFill="1" applyBorder="1" applyAlignment="1">
      <alignment horizontal="center" vertical="center"/>
    </xf>
    <xf numFmtId="4" fontId="12" fillId="3" borderId="9" xfId="0" applyNumberFormat="1" applyFont="1" applyFill="1" applyBorder="1" applyAlignment="1">
      <alignment horizontal="center"/>
    </xf>
    <xf numFmtId="4" fontId="12" fillId="3" borderId="11" xfId="0" applyNumberFormat="1" applyFont="1" applyFill="1" applyBorder="1" applyAlignment="1">
      <alignment horizontal="center"/>
    </xf>
    <xf numFmtId="0" fontId="21" fillId="4" borderId="9" xfId="0" applyFont="1" applyFill="1" applyBorder="1" applyAlignment="1">
      <alignment horizontal="left" vertical="top" wrapText="1"/>
    </xf>
    <xf numFmtId="0" fontId="21" fillId="4" borderId="11" xfId="0" applyFont="1" applyFill="1" applyBorder="1" applyAlignment="1">
      <alignment horizontal="left" vertical="top"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8" xfId="0" applyFont="1" applyFill="1" applyBorder="1" applyAlignment="1">
      <alignment horizontal="left" vertical="center"/>
    </xf>
    <xf numFmtId="0" fontId="10" fillId="4" borderId="17" xfId="0" applyFont="1" applyFill="1" applyBorder="1" applyAlignment="1">
      <alignment horizontal="left" vertical="center"/>
    </xf>
    <xf numFmtId="0" fontId="12" fillId="4" borderId="13"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0" fillId="4" borderId="24"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28" xfId="0" applyFont="1" applyFill="1" applyBorder="1" applyAlignment="1">
      <alignment horizontal="center" vertical="center"/>
    </xf>
    <xf numFmtId="0" fontId="10" fillId="4" borderId="29" xfId="0" applyFont="1" applyFill="1" applyBorder="1" applyAlignment="1">
      <alignment horizontal="center" vertical="center"/>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13"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1" xfId="0" applyFont="1" applyFill="1" applyBorder="1" applyAlignment="1">
      <alignment horizontal="center" vertical="center"/>
    </xf>
    <xf numFmtId="0" fontId="14" fillId="4" borderId="14" xfId="0" applyFont="1" applyFill="1" applyBorder="1" applyAlignment="1">
      <alignment horizontal="center" vertical="center" wrapText="1"/>
    </xf>
    <xf numFmtId="0" fontId="12" fillId="4" borderId="14" xfId="0" applyFont="1" applyFill="1" applyBorder="1" applyAlignment="1">
      <alignment horizontal="center" vertical="center"/>
    </xf>
    <xf numFmtId="0" fontId="15" fillId="4" borderId="9" xfId="0" applyFont="1" applyFill="1" applyBorder="1" applyAlignment="1">
      <alignment horizontal="right" vertical="center"/>
    </xf>
    <xf numFmtId="0" fontId="15" fillId="4" borderId="11" xfId="0" applyFont="1" applyFill="1" applyBorder="1" applyAlignment="1">
      <alignment horizontal="right" vertical="center"/>
    </xf>
    <xf numFmtId="0" fontId="14" fillId="4" borderId="18" xfId="0" applyFont="1" applyFill="1" applyBorder="1" applyAlignment="1">
      <alignment horizontal="center" vertical="center" wrapText="1"/>
    </xf>
    <xf numFmtId="0" fontId="14" fillId="4" borderId="17" xfId="0" applyFont="1" applyFill="1" applyBorder="1" applyAlignment="1">
      <alignment horizontal="center" vertical="center" wrapText="1"/>
    </xf>
    <xf numFmtId="10" fontId="13" fillId="4" borderId="13" xfId="0" applyNumberFormat="1" applyFont="1" applyFill="1" applyBorder="1" applyAlignment="1">
      <alignment horizontal="center" vertical="center"/>
    </xf>
    <xf numFmtId="10" fontId="13" fillId="4" borderId="15" xfId="0" applyNumberFormat="1" applyFont="1" applyFill="1" applyBorder="1" applyAlignment="1">
      <alignment horizontal="center" vertical="center"/>
    </xf>
    <xf numFmtId="10" fontId="13" fillId="4" borderId="16" xfId="0" applyNumberFormat="1" applyFont="1" applyFill="1" applyBorder="1" applyAlignment="1">
      <alignment horizontal="center" vertical="center"/>
    </xf>
    <xf numFmtId="0" fontId="15" fillId="4" borderId="14" xfId="0" applyFont="1" applyFill="1" applyBorder="1" applyAlignment="1">
      <alignment horizontal="center" vertical="center" wrapText="1"/>
    </xf>
    <xf numFmtId="0" fontId="10" fillId="4" borderId="10" xfId="0" applyFont="1" applyFill="1" applyBorder="1" applyAlignment="1">
      <alignment horizontal="center" vertical="center"/>
    </xf>
    <xf numFmtId="2" fontId="12" fillId="4" borderId="13" xfId="0" applyNumberFormat="1" applyFont="1" applyFill="1" applyBorder="1" applyAlignment="1">
      <alignment horizontal="center" vertical="center"/>
    </xf>
    <xf numFmtId="2" fontId="12" fillId="4" borderId="15" xfId="0" applyNumberFormat="1" applyFont="1" applyFill="1" applyBorder="1" applyAlignment="1">
      <alignment horizontal="center" vertical="center"/>
    </xf>
    <xf numFmtId="2" fontId="12" fillId="4" borderId="16" xfId="0" applyNumberFormat="1" applyFont="1" applyFill="1" applyBorder="1" applyAlignment="1">
      <alignment horizontal="center" vertical="center"/>
    </xf>
    <xf numFmtId="0" fontId="10" fillId="4" borderId="14" xfId="0" applyFont="1" applyFill="1" applyBorder="1" applyAlignment="1">
      <alignment horizontal="center" vertical="center"/>
    </xf>
    <xf numFmtId="0" fontId="14" fillId="4" borderId="13"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22" fillId="4" borderId="9" xfId="0" applyFont="1" applyFill="1" applyBorder="1" applyAlignment="1">
      <alignment horizontal="right" vertical="center"/>
    </xf>
    <xf numFmtId="0" fontId="22" fillId="4" borderId="11" xfId="0" applyFont="1" applyFill="1" applyBorder="1" applyAlignment="1">
      <alignment horizontal="right" vertical="center"/>
    </xf>
    <xf numFmtId="0" fontId="10" fillId="4" borderId="14"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28" fillId="4" borderId="9" xfId="0" applyFont="1" applyFill="1" applyBorder="1" applyAlignment="1">
      <alignment horizontal="left" vertical="center"/>
    </xf>
    <xf numFmtId="0" fontId="28" fillId="4" borderId="11" xfId="0" applyFont="1" applyFill="1" applyBorder="1" applyAlignment="1">
      <alignment horizontal="left" vertical="center"/>
    </xf>
    <xf numFmtId="0" fontId="21" fillId="4" borderId="9" xfId="0" applyFont="1" applyFill="1" applyBorder="1" applyAlignment="1">
      <alignment vertical="top" wrapText="1"/>
    </xf>
    <xf numFmtId="0" fontId="21" fillId="4" borderId="11" xfId="0" applyFont="1" applyFill="1" applyBorder="1" applyAlignment="1">
      <alignment vertical="top" wrapText="1"/>
    </xf>
    <xf numFmtId="0" fontId="21" fillId="4" borderId="9" xfId="0" applyFont="1" applyFill="1" applyBorder="1" applyAlignment="1">
      <alignment horizontal="center" vertical="top" wrapText="1"/>
    </xf>
    <xf numFmtId="0" fontId="21" fillId="4" borderId="11" xfId="0" applyFont="1" applyFill="1" applyBorder="1" applyAlignment="1">
      <alignment horizontal="center" vertical="top" wrapText="1"/>
    </xf>
    <xf numFmtId="0" fontId="1" fillId="0" borderId="0" xfId="0" applyFont="1" applyFill="1" applyBorder="1" applyAlignment="1">
      <alignment horizontal="center"/>
    </xf>
    <xf numFmtId="0" fontId="0" fillId="0" borderId="0" xfId="0" applyAlignment="1">
      <alignment vertical="top" wrapText="1"/>
    </xf>
    <xf numFmtId="0" fontId="1" fillId="0" borderId="0" xfId="0" applyFont="1" applyFill="1" applyBorder="1" applyAlignment="1">
      <alignment horizontal="center" wrapText="1"/>
    </xf>
    <xf numFmtId="0" fontId="20" fillId="0" borderId="12" xfId="0" applyFont="1" applyBorder="1" applyAlignment="1">
      <alignment horizontal="center" vertical="center" wrapText="1"/>
    </xf>
    <xf numFmtId="2" fontId="18" fillId="0" borderId="0" xfId="0" applyNumberFormat="1" applyFont="1" applyAlignment="1">
      <alignment horizontal="center" wrapText="1"/>
    </xf>
    <xf numFmtId="2" fontId="18" fillId="0" borderId="17" xfId="0" applyNumberFormat="1" applyFont="1" applyBorder="1" applyAlignment="1">
      <alignment horizontal="center" wrapText="1"/>
    </xf>
    <xf numFmtId="0" fontId="20" fillId="0" borderId="13" xfId="0" applyFont="1" applyBorder="1" applyAlignment="1">
      <alignment horizontal="center" wrapText="1"/>
    </xf>
    <xf numFmtId="0" fontId="20" fillId="0" borderId="16" xfId="0" applyFont="1" applyBorder="1" applyAlignment="1">
      <alignment horizontal="center" wrapText="1"/>
    </xf>
    <xf numFmtId="4" fontId="18" fillId="0" borderId="9" xfId="0" applyNumberFormat="1" applyFont="1" applyBorder="1" applyAlignment="1">
      <alignment horizontal="center"/>
    </xf>
    <xf numFmtId="4" fontId="18" fillId="0" borderId="11" xfId="0" applyNumberFormat="1" applyFont="1" applyBorder="1" applyAlignment="1">
      <alignment horizontal="center"/>
    </xf>
    <xf numFmtId="4" fontId="20" fillId="0" borderId="19" xfId="0" applyNumberFormat="1" applyFont="1" applyBorder="1" applyAlignment="1">
      <alignment horizontal="center" vertical="center"/>
    </xf>
    <xf numFmtId="4" fontId="20" fillId="0" borderId="21" xfId="0" applyNumberFormat="1" applyFont="1" applyBorder="1" applyAlignment="1">
      <alignment horizontal="center" vertical="center"/>
    </xf>
    <xf numFmtId="0" fontId="20" fillId="0" borderId="12" xfId="0" applyFont="1" applyBorder="1" applyAlignment="1">
      <alignment horizontal="center" wrapText="1"/>
    </xf>
  </cellXfs>
  <cellStyles count="4">
    <cellStyle name="Normal" xfId="0" builtinId="0"/>
    <cellStyle name="Normal_Pārdale_kopā" xfId="3"/>
    <cellStyle name="Normal_PIVOT" xfId="2"/>
    <cellStyle name="Normal_Sheet1" xfId="1"/>
  </cellStyles>
  <dxfs count="35">
    <dxf>
      <font>
        <color rgb="FFFF0000"/>
      </font>
    </dxf>
    <dxf>
      <font>
        <color rgb="FFFF0000"/>
      </font>
    </dxf>
    <dxf>
      <font>
        <sz val="12"/>
      </font>
    </dxf>
    <dxf>
      <font>
        <sz val="12"/>
      </font>
    </dxf>
    <dxf>
      <font>
        <sz val="12"/>
      </font>
    </dxf>
    <dxf>
      <font>
        <sz val="12"/>
      </font>
    </dxf>
    <dxf>
      <font>
        <sz val="12"/>
      </font>
    </dxf>
    <dxf>
      <font>
        <sz val="12"/>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numFmt numFmtId="4" formatCode="#,##0.00"/>
    </dxf>
    <dxf>
      <numFmt numFmtId="4" formatCode="#,##0.00"/>
    </dxf>
    <dxf>
      <numFmt numFmtId="4" formatCode="#,##0.00"/>
    </dxf>
    <dxf>
      <numFmt numFmtId="4" formatCode="#,##0.00"/>
    </dxf>
    <dxf>
      <numFmt numFmtId="4" formatCode="#,##0.00"/>
    </dxf>
    <dxf>
      <numFmt numFmtId="4" formatCode="#,##0.0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1353007</xdr:colOff>
      <xdr:row>3</xdr:row>
      <xdr:rowOff>571500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161925</xdr:colOff>
      <xdr:row>52</xdr:row>
      <xdr:rowOff>19050</xdr:rowOff>
    </xdr:from>
    <xdr:to>
      <xdr:col>12</xdr:col>
      <xdr:colOff>113570</xdr:colOff>
      <xdr:row>54</xdr:row>
      <xdr:rowOff>17628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315575" y="9906000"/>
          <a:ext cx="4495070" cy="6558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1.1/4_grozijumi_2020_2/IZMAnot_p_290920_1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savilkums"/>
      <sheetName val="3. k. pārdalītais finansējums"/>
      <sheetName val="Kopsavilkums_22052020"/>
      <sheetName val="NVI_SAM111_310720"/>
      <sheetName val="1111_3k_vērtējumi"/>
    </sheetNames>
    <sheetDataSet>
      <sheetData sheetId="0"/>
      <sheetData sheetId="1">
        <row r="5">
          <cell r="C5">
            <v>598911.06000000006</v>
          </cell>
        </row>
      </sheetData>
      <sheetData sheetId="2"/>
      <sheetData sheetId="3"/>
      <sheetData sheetId="4">
        <row r="21">
          <cell r="B21" t="str">
            <v>1.1.1.1/19/A/070</v>
          </cell>
          <cell r="N21">
            <v>586872.72</v>
          </cell>
          <cell r="O21">
            <v>0</v>
          </cell>
        </row>
        <row r="22">
          <cell r="B22" t="str">
            <v>1.1.1.1/19/A/057</v>
          </cell>
          <cell r="N22">
            <v>310261.25</v>
          </cell>
          <cell r="O22">
            <v>0</v>
          </cell>
        </row>
        <row r="56">
          <cell r="B56" t="str">
            <v>1.1.1.1/19/A/089</v>
          </cell>
          <cell r="N56">
            <v>373125.04</v>
          </cell>
          <cell r="O56">
            <v>224004.13</v>
          </cell>
        </row>
        <row r="57">
          <cell r="B57" t="str">
            <v>1.1.1.1/19/A/013</v>
          </cell>
          <cell r="N57">
            <v>373596.95</v>
          </cell>
          <cell r="O57">
            <v>224287.44</v>
          </cell>
        </row>
        <row r="58">
          <cell r="B58" t="str">
            <v>1.1.1.1/19/A/102</v>
          </cell>
          <cell r="N58">
            <v>374918.55</v>
          </cell>
          <cell r="O58">
            <v>225080.86</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1.1.1.1/4_grozijumi_2020_2/IZMAnot_p_290920_1111.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Inta Švirksta" refreshedDate="44055.960089004628" createdVersion="5" refreshedVersion="5" minRefreshableVersion="3" recordCount="574">
  <cacheSource type="worksheet">
    <worksheetSource name="Table2" r:id="rId2"/>
  </cacheSource>
  <cacheFields count="12">
    <cacheField name="Pasākums" numFmtId="0">
      <sharedItems count="8">
        <s v="1.  1.  1.  1"/>
        <s v="1.  1.  1.  3"/>
        <s v="1.  1.  1.  4"/>
        <s v="1.  1.  1.  5"/>
        <s v="  1.  1.  1.  3" u="1"/>
        <s v="  1.  1.  1.  4" u="1"/>
        <s v="  1.  1.  1.  5" u="1"/>
        <s v="  1.  1.  1.  1" u="1"/>
      </sharedItems>
    </cacheField>
    <cacheField name="Projekts" numFmtId="0">
      <sharedItems count="60">
        <s v="1.1.1.1/16/A/219"/>
        <s v="1.1.1.1/16/A/135"/>
        <s v="1.1.1.1/16/A/261"/>
        <s v="1.1.1.1/16/A/154"/>
        <s v="1.1.1.1/16/A/257"/>
        <s v="1.1.1.1/16/A/165"/>
        <s v="1.1.1.1/16/A/144"/>
        <s v="1.1.1.1/16/A/281"/>
        <s v="1.1.1.1/16/A/258"/>
        <s v="1.1.1.1/16/A/259"/>
        <s v="1.1.1.1/16/A/050"/>
        <s v="1.1.1.1/16/A/025"/>
        <s v="1.1.1.1/16/A/185"/>
        <s v="1.1.1.1/16/A/252"/>
        <s v="1.1.1.1/16/A/010"/>
        <s v="1.1.1.1/16/A/160"/>
        <s v="1.1.1.1/16/A/097"/>
        <s v="1.1.1.1/16/A/048"/>
        <s v="1.1.1.1/16/A/047"/>
        <s v="1.1.1.1/16/A/094"/>
        <s v="1.1.1.1/16/A/182"/>
        <s v="1.1.1.1/18/A/127"/>
        <s v="1.1.1.1/16/A/256"/>
        <s v="1.1.1.1/16/A/267"/>
        <s v="1.1.1.1/16/A/260"/>
        <s v="1.1.1.1/18/A/146"/>
        <s v="1.1.1.1/18/A/023"/>
        <s v="1.1.1.1/18/A/138"/>
        <s v="1.1.1.1/18/A/176"/>
        <s v="1.1.1.3/18/A/004"/>
        <s v="1.1.1.4/17/I/003"/>
        <s v="1.1.1.4/17/I/004"/>
        <s v="1.1.1.4/17/I/005"/>
        <s v="1.1.1.4/17/I/014"/>
        <s v="1.1.1.5/18/I/004"/>
        <s v="1.1.1.5/18/I/005"/>
        <s v="1.1.1.5/18/I/014"/>
        <s v="1.1.1.5/18/I/002"/>
        <s v="1.1.1.5/18/I/009"/>
        <s v="1.1.1.5/18/I/010"/>
        <s v="1.1.1.5/18/I/012"/>
        <s v="1.1.1.5/18/I/016"/>
        <s v="1.1.1.5/18/I/018"/>
        <s v="1.1.1.1/16/A/001"/>
        <s v="1.1.1.1/16/A/192"/>
        <s v="1.1.1.1/18/A/026"/>
        <s v="1.1.1.1/18/A/055"/>
        <s v="1.1.1.1/18/A/063"/>
        <s v="1.1.1.1/18/A/108"/>
        <s v="1.1.1.1/18/A/148"/>
        <s v="1.1.1.1/18/A/151"/>
        <s v="1.1.1.1/18/A/155"/>
        <s v="1.1.1.1/18/A/179"/>
        <s v="1.1.1.1/18/A/182"/>
        <s v="1.1.1.1/18/A/183"/>
        <s v="1.1.1.3/18/A/007"/>
        <s v="1.1.1.5/18/A/019"/>
        <s v="1.1.1.5/18/I/011"/>
        <s v="1.1.1.3/18/A/001"/>
        <s v="1.1.1.1/16/A/213"/>
      </sharedItems>
    </cacheField>
    <cacheField name="Projekta statuss" numFmtId="0">
      <sharedItems/>
    </cacheField>
    <cacheField name="NVI_atskaitīti_no_līguma_summas" numFmtId="0">
      <sharedItems count="2">
        <s v="Jā"/>
        <s v="Nē"/>
      </sharedItems>
    </cacheField>
    <cacheField name="Neatbilstība_Numurs" numFmtId="0">
      <sharedItems count="116">
        <s v="2017/ERAF/0003"/>
        <s v="2017/ERAF/0009"/>
        <s v="2017/ERAF/0010"/>
        <s v="2017/ERAF/0011"/>
        <s v="2017/ERAF/0012"/>
        <s v="2017/ERAF/0014"/>
        <s v="2017/ERAF/0016"/>
        <s v="2017/ERAF/0020"/>
        <s v="2017/ERAF/0029"/>
        <s v="2017/ERAF/0034"/>
        <s v="2017/ERAF/0043"/>
        <s v="2018/ERAF/0008"/>
        <s v="2018/ERAF/0016"/>
        <s v="2018/ERAF/0048"/>
        <s v="2018/ERAF/0050"/>
        <s v="2018/ERAF/0053"/>
        <s v="2018/ERAF/0055"/>
        <s v="2018/ERAF/0086"/>
        <s v="2018/ERAF/0087"/>
        <s v="2018/ERAF/0090"/>
        <s v="2018/ERAF/0114"/>
        <s v="2018/ERAF/0115"/>
        <s v="2018/ERAF/0125"/>
        <s v="2018/ERAF/0130"/>
        <s v="2018/ERAF/0133"/>
        <s v="2018/ERAF/0137"/>
        <s v="2019/ERAF/0001"/>
        <s v="2019/ERAF/0024"/>
        <s v="2019/ERAF/0029"/>
        <s v="2019/ERAF/0031"/>
        <s v="2019/ERAF/0105"/>
        <s v="2019/ERAF/0108"/>
        <s v="2019/ERAF/0116"/>
        <s v="2019/ERAF/0118"/>
        <s v="2019/ERAF/0129"/>
        <s v="2019/ERAF/0030"/>
        <s v="2019/ERAF/0143"/>
        <s v="2019/ERAF/0169"/>
        <s v="2019/ERAF/0183"/>
        <s v="2019/ERAF/0194"/>
        <s v="2019/ERAF/0196"/>
        <s v="2019/ERAF/0205"/>
        <s v="2019/ERAF/0156"/>
        <s v="2018/ERAF/0061"/>
        <s v="2018/ERAF/0062"/>
        <s v="2018/ERAF/0063"/>
        <s v="2018/ERAF/0064"/>
        <s v="2018/ERAF/0065"/>
        <s v="2018/ERAF/0066"/>
        <s v="2018/ERAF/0071"/>
        <s v="2019/ERAF/0027"/>
        <s v="2018/ERAF/0104"/>
        <s v="2018/ERAF/0121"/>
        <s v="2018/ERAF/0122"/>
        <s v="2018/ERAF/0123"/>
        <s v="2019/ERAF/0146"/>
        <s v="2018/ERAF/0106"/>
        <s v="2018/ERAF/0135"/>
        <s v="2019/ERAF/0061"/>
        <s v="2018/ERAF/0140"/>
        <s v="2019/ERAF/0172"/>
        <s v="2019/ERAF/0137"/>
        <s v="2019/ERAF/0158"/>
        <s v="2019/ERAF/0139"/>
        <s v="2019/ERAF/0176"/>
        <s v="2019/ERAF/0008"/>
        <s v="2019/ERAF/0175"/>
        <s v="2019/ERAF/0119"/>
        <s v="2019/ERAF/0128"/>
        <s v="2019/ERAF/0138"/>
        <s v="2019/ERAF/0188"/>
        <s v="2019/ERAF/0189"/>
        <s v="2018/ERAF/0141"/>
        <s v="2019/ERAF/0174"/>
        <s v="2020/ERAF/0021"/>
        <s v="2020/ERAF/0022"/>
        <s v="2020/ERAF/0075"/>
        <s v="2020/ERAF/0083"/>
        <s v="2020/ERAF/0068"/>
        <s v="2020/ERAF/0079"/>
        <s v="2020/ERAF/0049"/>
        <s v="2020/ERAF/0014"/>
        <s v="2020/ERAF/0002"/>
        <s v="2020/ERAF/0003"/>
        <s v="2017/ERAF/0038"/>
        <s v="2020/ERAF/0069"/>
        <s v="2020/ERAF/0088"/>
        <s v="2020/ERAF/0053"/>
        <s v="2020/ERAF/0082"/>
        <s v="2020/ERAF/0056"/>
        <s v="2019/ERAF/0209"/>
        <s v="2020/ERAF/0076"/>
        <s v="2019/ERAF/0202"/>
        <s v="2020/ERAF/0072"/>
        <s v="2019/ERAF/0197"/>
        <s v="2020/ERAF/0007"/>
        <s v="2020/ERAF/0008"/>
        <s v="2020/ERAF/0097"/>
        <s v="2020/ERAF/0024"/>
        <s v="2020/ERAF/0038"/>
        <s v="2020/ERAF/0058"/>
        <s v="2020/ERAF/0059"/>
        <s v="2020/ERAF/0017"/>
        <s v="2019/ERAF/0170"/>
        <s v="2020/ERAF/0065"/>
        <s v="2020/ERAF/0041"/>
        <s v="2020/ERAF/0064"/>
        <s v="2020/ERAF/0067"/>
        <s v="2019/ERAF/0193"/>
        <s v="2018/ERAF/0127"/>
        <s v="2020/ERAF/0101"/>
        <s v="2020/ERAF/0121"/>
        <s v="2020/ERAF/0137"/>
        <s v="2020/ERAF/0136"/>
        <s v="2020/ERAF/0138"/>
        <s v="2020/ERAF/0148"/>
      </sharedItems>
    </cacheField>
    <cacheField name="Neatbilstība_lēmuma_pieņemšana" numFmtId="164">
      <sharedItems containsSemiMixedTypes="0" containsNonDate="0" containsDate="1" containsString="0" minDate="2017-04-20T00:00:00" maxDate="2020-08-07T00:00:00"/>
    </cacheField>
    <cacheField name="Neatbilstība_tips" numFmtId="0">
      <sharedItems/>
    </cacheField>
    <cacheField name="Neatbilstība_statuss" numFmtId="0">
      <sharedItems/>
    </cacheField>
    <cacheField name="ERAF" numFmtId="4">
      <sharedItems containsSemiMixedTypes="0" containsString="0" containsNumber="1" minValue="2.0099999999999998" maxValue="52666.52"/>
    </cacheField>
    <cacheField name="VB" numFmtId="4">
      <sharedItems containsSemiMixedTypes="0" containsString="0" containsNumber="1" minValue="0" maxValue="4647.04"/>
    </cacheField>
    <cacheField name="Sagatavots" numFmtId="0">
      <sharedItems count="5">
        <s v="13.01.2020"/>
        <s v="22.05.2020"/>
        <s v="08.07.2020"/>
        <s v="31.07.2020"/>
        <s v="11.08.2020"/>
      </sharedItems>
    </cacheField>
    <cacheField name="Pārdale" numFmtId="0">
      <sharedItems count="6">
        <s v="pārdale līdz 12.05.2020"/>
        <s v="pārdale nav veikta"/>
        <s v="pārdale 3.k. rezerves projektiem"/>
        <s v="" u="1"/>
        <s v="pārdale 3.k." u="1"/>
        <s v="3.k. rezerves projektu īstenošanai"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Inta Švirksta" refreshedDate="44208.458534837962" createdVersion="5" refreshedVersion="5" minRefreshableVersion="3" recordCount="158">
  <cacheSource type="worksheet">
    <worksheetSource ref="A6:I164" sheet="NVI_kopā"/>
  </cacheSource>
  <cacheFields count="9">
    <cacheField name="Projekts" numFmtId="0">
      <sharedItems count="42">
        <s v="1.1.1.1/16/A/001"/>
        <s v="1.1.1.1/16/A/010"/>
        <s v="1.1.1.1/16/A/025"/>
        <s v="1.1.1.1/16/A/047"/>
        <s v="1.1.1.1/16/A/048"/>
        <s v="1.1.1.1/16/A/050"/>
        <s v="1.1.1.1/16/A/094"/>
        <s v="1.1.1.1/16/A/097"/>
        <s v="1.1.1.1/16/A/135"/>
        <s v="1.1.1.1/16/A/144"/>
        <s v="1.1.1.1/16/A/154"/>
        <s v="1.1.1.1/16/A/160"/>
        <s v="1.1.1.1/16/A/165"/>
        <s v="1.1.1.1/16/A/182"/>
        <s v="1.1.1.1/16/A/185"/>
        <s v="1.1.1.1/16/A/192"/>
        <s v="1.1.1.1/16/A/213"/>
        <s v="1.1.1.1/16/A/219"/>
        <s v="1.1.1.1/16/A/252"/>
        <s v="1.1.1.1/16/A/256"/>
        <s v="1.1.1.1/16/A/257"/>
        <s v="1.1.1.1/16/A/258"/>
        <s v="1.1.1.1/16/A/259"/>
        <s v="1.1.1.1/16/A/260"/>
        <s v="1.1.1.1/16/A/261"/>
        <s v="1.1.1.1/16/A/267"/>
        <s v="1.1.1.1/16/A/281"/>
        <s v="1.1.1.1/18/A/023"/>
        <s v="1.1.1.1/18/A/026"/>
        <s v="1.1.1.1/18/A/055"/>
        <s v="1.1.1.1/18/A/063"/>
        <s v="1.1.1.1/18/A/108"/>
        <s v="1.1.1.1/18/A/127"/>
        <s v="1.1.1.1/18/A/138"/>
        <s v="1.1.1.1/18/A/146"/>
        <s v="1.1.1.1/18/A/148"/>
        <s v="1.1.1.1/18/A/151"/>
        <s v="1.1.1.1/18/A/155"/>
        <s v="1.1.1.1/18/A/176"/>
        <s v="1.1.1.1/18/A/179"/>
        <s v="1.1.1.1/18/A/182"/>
        <s v="1.1.1.1/18/A/183"/>
      </sharedItems>
    </cacheField>
    <cacheField name="NVI_atskaitīti_no_līguma_summas" numFmtId="0">
      <sharedItems count="4">
        <s v="NVI atskaitīti no Līguma summas"/>
        <s v="NVI nav atskaitīti no Līguma summas"/>
        <s v="Jā" u="1"/>
        <s v="Nē" u="1"/>
      </sharedItems>
    </cacheField>
    <cacheField name="LG" numFmtId="0">
      <sharedItems containsBlank="1"/>
    </cacheField>
    <cacheField name="Neatbilstība_lēmuma_pieņemšana" numFmtId="0">
      <sharedItems containsSemiMixedTypes="0" containsNonDate="0" containsDate="1" containsString="0" minDate="2017-04-20T00:00:00" maxDate="2020-08-07T00:00:00"/>
    </cacheField>
    <cacheField name="Neatbilstība_Numurs" numFmtId="0">
      <sharedItems count="75">
        <s v="2019/ERAF/0174"/>
        <s v="2020/ERAF/0021"/>
        <s v="2018/ERAF/0114"/>
        <s v="2018/ERAF/0048"/>
        <s v="2018/ERAF/0086"/>
        <s v="2018/ERAF/0087"/>
        <s v="2018/ERAF/0090"/>
        <s v="2019/ERAF/0029"/>
        <s v="2018/ERAF/0137"/>
        <s v="2018/ERAF/0133"/>
        <s v="2018/ERAF/0016"/>
        <s v="2019/ERAF/0001"/>
        <s v="2019/ERAF/0105"/>
        <s v="2019/ERAF/0169"/>
        <s v="2020/ERAF/0022"/>
        <s v="2020/ERAF/0121"/>
        <s v="2020/ERAF/0137"/>
        <s v="2018/ERAF/0130"/>
        <s v="2017/ERAF/0009"/>
        <s v="2020/ERAF/0075"/>
        <s v="2017/ERAF/0016"/>
        <s v="2020/ERAF/0083"/>
        <s v="2017/ERAF/0011"/>
        <s v="2018/ERAF/0053"/>
        <s v="2018/ERAF/0125"/>
        <s v="2019/ERAF/0024"/>
        <s v="2019/ERAF/0183"/>
        <s v="2020/ERAF/0068"/>
        <s v="2017/ERAF/0014"/>
        <s v="2017/ERAF/0029"/>
        <s v="2017/ERAF/0034"/>
        <s v="2020/ERAF/0079"/>
        <s v="2019/ERAF/0031"/>
        <s v="2020/ERAF/0049"/>
        <s v="2018/ERAF/0050"/>
        <s v="2020/ERAF/0014"/>
        <s v="2020/ERAF/0138"/>
        <s v="2017/ERAF/0003"/>
        <s v="2018/ERAF/0055"/>
        <s v="2018/ERAF/0115"/>
        <s v="2019/ERAF/0116"/>
        <s v="2019/ERAF/0118"/>
        <s v="2017/ERAF/0012"/>
        <s v="2017/ERAF/0043"/>
        <s v="2018/ERAF/0008"/>
        <s v="2020/ERAF/0002"/>
        <s v="2020/ERAF/0003"/>
        <s v="2017/ERAF/0038"/>
        <s v="2019/ERAF/0030"/>
        <s v="2020/ERAF/0069"/>
        <s v="2017/ERAF/0010"/>
        <s v="2019/ERAF/0129"/>
        <s v="2017/ERAF/0020"/>
        <s v="2019/ERAF/0194"/>
        <s v="2020/ERAF/0088"/>
        <s v="2020/ERAF/0053"/>
        <s v="2020/ERAF/0082"/>
        <s v="2020/ERAF/0056"/>
        <s v="2019/ERAF/0209"/>
        <s v="2019/ERAF/0108"/>
        <s v="2019/ERAF/0196"/>
        <s v="2020/ERAF/0076"/>
        <s v="2019/ERAF/0143"/>
        <s v="2019/ERAF/0202"/>
        <s v="2020/ERAF/0072"/>
        <s v="2019/ERAF/0197"/>
        <s v="2020/ERAF/0007"/>
        <s v="2020/ERAF/0008"/>
        <s v="2020/ERAF/0097"/>
        <s v="2020/ERAF/0024"/>
        <s v="2019/ERAF/0205"/>
        <s v="2020/ERAF/0148"/>
        <s v="2020/ERAF/0038"/>
        <s v="2020/ERAF/0058"/>
        <s v="2020/ERAF/0059"/>
      </sharedItems>
    </cacheField>
    <cacheField name="Sagatavots" numFmtId="0">
      <sharedItems count="2">
        <s v="11.01.2021"/>
        <s v="11.08.2020"/>
      </sharedItems>
    </cacheField>
    <cacheField name="Pārdale" numFmtId="0">
      <sharedItems count="6">
        <s v="pārdale uz 3.  kārtu"/>
        <s v="pārdale līdz 12.05.2020"/>
        <s v="pārdale uz 4. kārtu"/>
        <s v="pārdale nav veikta"/>
        <s v="pārdale uz 3. un 4. kārtu" u="1"/>
        <s v="pārdale uz 3. kārtu" u="1"/>
      </sharedItems>
    </cacheField>
    <cacheField name="ERAF" numFmtId="4">
      <sharedItems containsSemiMixedTypes="0" containsString="0" containsNumber="1" minValue="2.0099999999999998" maxValue="52666.52"/>
    </cacheField>
    <cacheField name="VB" numFmtId="4">
      <sharedItems containsSemiMixedTypes="0" containsString="0" containsNumber="1" minValue="0" maxValue="4647.04"/>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Inta Švirksta" refreshedDate="44208.461835416667" createdVersion="5" refreshedVersion="5" minRefreshableVersion="3" recordCount="834">
  <cacheSource type="worksheet">
    <worksheetSource ref="A1:Z835" sheet="KPVIS_dati_070121"/>
  </cacheSource>
  <cacheFields count="26">
    <cacheField name="Kārta" numFmtId="0">
      <sharedItems containsSemiMixedTypes="0" containsString="0" containsNumber="1" containsInteger="1" minValue="1" maxValue="4" count="4">
        <n v="1"/>
        <n v="2"/>
        <n v="3"/>
        <n v="4"/>
      </sharedItems>
    </cacheField>
    <cacheField name="Projekta_Nr" numFmtId="0">
      <sharedItems/>
    </cacheField>
    <cacheField name="Projekta_nosaukums" numFmtId="0">
      <sharedItems longText="1"/>
    </cacheField>
    <cacheField name="Statuss" numFmtId="0">
      <sharedItems count="8">
        <s v="Pabeigts"/>
        <s v="Noraidīts"/>
        <s v="Līgums"/>
        <s v="Atsaukts"/>
        <s v="Pārtraukts"/>
        <s v="Apstiprināts ar nosacījumu"/>
        <s v="Apstiprināts"/>
        <s v="Iesniegti precizējumi"/>
      </sharedItems>
    </cacheField>
    <cacheField name="Datums" numFmtId="165">
      <sharedItems containsSemiMixedTypes="0" containsNonDate="0" containsDate="1" containsString="0" minDate="2016-07-04T00:00:00" maxDate="2021-01-08T00:00:00"/>
    </cacheField>
    <cacheField name="Iesniedzējs" numFmtId="0">
      <sharedItems/>
    </cacheField>
    <cacheField name="Iesniedzēja_Reģ_nr" numFmtId="0">
      <sharedItems/>
    </cacheField>
    <cacheField name="Partneri" numFmtId="0">
      <sharedItems containsBlank="1" longText="1"/>
    </cacheField>
    <cacheField name="Vietas" numFmtId="0">
      <sharedItems containsSemiMixedTypes="0" containsString="0" containsNumber="1" containsInteger="1" minValue="1" maxValue="7"/>
    </cacheField>
    <cacheField name="Īstenošanas_laiks" numFmtId="0">
      <sharedItems containsSemiMixedTypes="0" containsString="0" containsNumber="1" containsInteger="1" minValue="12" maxValue="36"/>
    </cacheField>
    <cacheField name="Kopējā_summa" numFmtId="166">
      <sharedItems containsSemiMixedTypes="0" containsString="0" containsNumber="1" minValue="1" maxValue="3400000"/>
    </cacheField>
    <cacheField name="Attiecināmo_izdevumu_summa" numFmtId="0">
      <sharedItems containsMixedTypes="1" containsNumber="1" minValue="1" maxValue="1299490.95"/>
    </cacheField>
    <cacheField name="ERAF" numFmtId="0">
      <sharedItems containsMixedTypes="1" containsNumber="1" minValue="1" maxValue="968100"/>
    </cacheField>
    <cacheField name="KF" numFmtId="0">
      <sharedItems/>
    </cacheField>
    <cacheField name="ESF" numFmtId="0">
      <sharedItems/>
    </cacheField>
    <cacheField name="JNI" numFmtId="0">
      <sharedItems/>
    </cacheField>
    <cacheField name="VB" numFmtId="0">
      <sharedItems containsMixedTypes="1" containsNumber="1" minValue="1500" maxValue="225116.26"/>
    </cacheField>
    <cacheField name="Projekta_veids" numFmtId="0">
      <sharedItems count="2">
        <s v="NS"/>
        <s v="S"/>
      </sharedItems>
    </cacheField>
    <cacheField name="VBDP" numFmtId="0">
      <sharedItems/>
    </cacheField>
    <cacheField name="Pašvaldības_finansējums" numFmtId="0">
      <sharedItems/>
    </cacheField>
    <cacheField name="Publiskās_attiecināmās_izmaksas" numFmtId="0">
      <sharedItems containsMixedTypes="1" containsNumber="1" minValue="1" maxValue="968100"/>
    </cacheField>
    <cacheField name="Cits_publiskais_finansējums" numFmtId="0">
      <sharedItems containsMixedTypes="1" containsNumber="1" minValue="2702.26" maxValue="236379.75"/>
    </cacheField>
    <cacheField name="Privātās_attiecināmās_izmaksas" numFmtId="0">
      <sharedItems containsMixedTypes="1" containsNumber="1" minValue="3450" maxValue="728925.32"/>
    </cacheField>
    <cacheField name="Publiskās_neattiecināmās-_ izmaksas" numFmtId="0">
      <sharedItems containsMixedTypes="1" containsNumber="1" minValue="716.8" maxValue="305000"/>
    </cacheField>
    <cacheField name="Privātās_neattiecināmās_izmaksas" numFmtId="0">
      <sharedItems containsMixedTypes="1" containsNumber="1" minValue="380.4" maxValue="2733125"/>
    </cacheField>
    <cacheField name="Ievade" numFmtId="14">
      <sharedItems containsSemiMixedTypes="0" containsNonDate="0" containsDate="1" containsString="0" minDate="2020-01-07T00:00:00" maxDate="2020-01-0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4">
  <r>
    <x v="0"/>
    <x v="0"/>
    <s v="Līgums"/>
    <x v="0"/>
    <x v="0"/>
    <d v="2017-04-20T00:00:00"/>
    <s v="Pamatsumma"/>
    <s v="Slēgta"/>
    <n v="65.569999999999993"/>
    <n v="5.79"/>
    <x v="0"/>
    <x v="0"/>
  </r>
  <r>
    <x v="0"/>
    <x v="0"/>
    <s v="Līgums"/>
    <x v="0"/>
    <x v="0"/>
    <d v="2017-04-20T00:00:00"/>
    <s v="Pievienota summa"/>
    <s v="Slēgta"/>
    <n v="15.47"/>
    <n v="1.37"/>
    <x v="0"/>
    <x v="0"/>
  </r>
  <r>
    <x v="0"/>
    <x v="1"/>
    <s v="Līgums"/>
    <x v="0"/>
    <x v="1"/>
    <d v="2017-06-30T00:00:00"/>
    <s v="Pamatsumma"/>
    <s v="Slēgta"/>
    <n v="89.34"/>
    <n v="7.88"/>
    <x v="0"/>
    <x v="0"/>
  </r>
  <r>
    <x v="0"/>
    <x v="2"/>
    <s v="Līgums"/>
    <x v="0"/>
    <x v="2"/>
    <d v="2017-08-15T00:00:00"/>
    <s v="Pamatsumma"/>
    <s v="Slēgta"/>
    <n v="336.43"/>
    <n v="29.68"/>
    <x v="0"/>
    <x v="0"/>
  </r>
  <r>
    <x v="0"/>
    <x v="3"/>
    <s v="Līgums"/>
    <x v="0"/>
    <x v="3"/>
    <d v="2017-08-28T00:00:00"/>
    <s v="Pamatsumma"/>
    <s v="Slēgta"/>
    <n v="148.80000000000001"/>
    <n v="13.13"/>
    <x v="0"/>
    <x v="0"/>
  </r>
  <r>
    <x v="0"/>
    <x v="4"/>
    <s v="Līgums"/>
    <x v="0"/>
    <x v="4"/>
    <d v="2017-08-28T00:00:00"/>
    <s v="Pamatsumma"/>
    <s v="Slēgta"/>
    <n v="1134.56"/>
    <n v="100.11"/>
    <x v="0"/>
    <x v="0"/>
  </r>
  <r>
    <x v="0"/>
    <x v="5"/>
    <s v="Līgums"/>
    <x v="0"/>
    <x v="5"/>
    <d v="2017-09-18T00:00:00"/>
    <s v="Pamatsumma"/>
    <s v="Slēgta"/>
    <n v="83.56"/>
    <n v="7.37"/>
    <x v="0"/>
    <x v="0"/>
  </r>
  <r>
    <x v="0"/>
    <x v="6"/>
    <s v="Līgums"/>
    <x v="0"/>
    <x v="6"/>
    <d v="2017-10-19T00:00:00"/>
    <s v="Pamatsumma"/>
    <s v="Slēgta"/>
    <n v="1535.43"/>
    <n v="135.47999999999999"/>
    <x v="0"/>
    <x v="0"/>
  </r>
  <r>
    <x v="0"/>
    <x v="7"/>
    <s v="Līgums"/>
    <x v="0"/>
    <x v="7"/>
    <d v="2017-10-20T00:00:00"/>
    <s v="Pamatsumma"/>
    <s v="Slēgta"/>
    <n v="2.0099999999999998"/>
    <n v="0.19"/>
    <x v="0"/>
    <x v="0"/>
  </r>
  <r>
    <x v="0"/>
    <x v="5"/>
    <s v="Līgums"/>
    <x v="0"/>
    <x v="8"/>
    <d v="2017-11-22T00:00:00"/>
    <s v="Pamatsumma"/>
    <s v="Slēgta"/>
    <n v="460.05"/>
    <n v="40.590000000000003"/>
    <x v="0"/>
    <x v="0"/>
  </r>
  <r>
    <x v="0"/>
    <x v="5"/>
    <s v="Līgums"/>
    <x v="0"/>
    <x v="9"/>
    <d v="2017-12-06T00:00:00"/>
    <s v="Pamatsumma"/>
    <s v="Slēgta"/>
    <n v="267.8"/>
    <n v="23.63"/>
    <x v="0"/>
    <x v="0"/>
  </r>
  <r>
    <x v="0"/>
    <x v="8"/>
    <s v="Pabeigts"/>
    <x v="0"/>
    <x v="10"/>
    <d v="2017-12-21T00:00:00"/>
    <s v="Pamatsumma"/>
    <s v="Slēgta"/>
    <n v="923.18"/>
    <n v="81.459999999999994"/>
    <x v="0"/>
    <x v="0"/>
  </r>
  <r>
    <x v="0"/>
    <x v="9"/>
    <s v="Līgums"/>
    <x v="0"/>
    <x v="11"/>
    <d v="2018-01-25T00:00:00"/>
    <s v="Pamatsumma"/>
    <s v="Slēgta"/>
    <n v="42.5"/>
    <n v="3.75"/>
    <x v="0"/>
    <x v="0"/>
  </r>
  <r>
    <x v="0"/>
    <x v="10"/>
    <s v="Līgums"/>
    <x v="0"/>
    <x v="12"/>
    <d v="2018-02-13T00:00:00"/>
    <s v="Pamatsumma"/>
    <s v="Slēgta"/>
    <n v="924.23"/>
    <n v="81.55"/>
    <x v="0"/>
    <x v="0"/>
  </r>
  <r>
    <x v="0"/>
    <x v="11"/>
    <s v="Līgums"/>
    <x v="0"/>
    <x v="13"/>
    <d v="2018-03-15T00:00:00"/>
    <s v="Pamatsumma"/>
    <s v="Slēgta"/>
    <n v="219.78"/>
    <n v="19.39"/>
    <x v="0"/>
    <x v="0"/>
  </r>
  <r>
    <x v="0"/>
    <x v="12"/>
    <s v="Līgums"/>
    <x v="0"/>
    <x v="14"/>
    <d v="2018-03-27T00:00:00"/>
    <s v="Pamatsumma"/>
    <s v="Slēgta"/>
    <n v="1323.65"/>
    <n v="116.79"/>
    <x v="0"/>
    <x v="0"/>
  </r>
  <r>
    <x v="0"/>
    <x v="3"/>
    <s v="Līgums"/>
    <x v="0"/>
    <x v="15"/>
    <d v="2018-03-22T00:00:00"/>
    <s v="Pamatsumma"/>
    <s v="Slēgta"/>
    <n v="956.25"/>
    <n v="84.37"/>
    <x v="0"/>
    <x v="0"/>
  </r>
  <r>
    <x v="0"/>
    <x v="13"/>
    <s v="Līgums"/>
    <x v="0"/>
    <x v="16"/>
    <d v="2018-04-06T00:00:00"/>
    <s v="Pamatsumma"/>
    <s v="Slēgta"/>
    <n v="403.6"/>
    <n v="0"/>
    <x v="0"/>
    <x v="0"/>
  </r>
  <r>
    <x v="0"/>
    <x v="11"/>
    <s v="Līgums"/>
    <x v="0"/>
    <x v="17"/>
    <d v="2018-06-28T00:00:00"/>
    <s v="Pamatsumma"/>
    <s v="Slēgta"/>
    <n v="994.74"/>
    <n v="87.77"/>
    <x v="0"/>
    <x v="0"/>
  </r>
  <r>
    <x v="0"/>
    <x v="11"/>
    <s v="Līgums"/>
    <x v="0"/>
    <x v="18"/>
    <d v="2018-06-28T00:00:00"/>
    <s v="Pamatsumma"/>
    <s v="Slēgta"/>
    <n v="282.32"/>
    <n v="24.91"/>
    <x v="0"/>
    <x v="0"/>
  </r>
  <r>
    <x v="0"/>
    <x v="11"/>
    <s v="Līgums"/>
    <x v="0"/>
    <x v="19"/>
    <d v="2018-07-20T00:00:00"/>
    <s v="Pamatsumma"/>
    <s v="Slēgta"/>
    <n v="717.38"/>
    <n v="63.3"/>
    <x v="0"/>
    <x v="0"/>
  </r>
  <r>
    <x v="0"/>
    <x v="14"/>
    <s v="Līgums"/>
    <x v="0"/>
    <x v="20"/>
    <d v="2018-09-27T00:00:00"/>
    <s v="Pamatsumma"/>
    <s v="Slēgta"/>
    <n v="932.3"/>
    <n v="82.26"/>
    <x v="0"/>
    <x v="0"/>
  </r>
  <r>
    <x v="0"/>
    <x v="13"/>
    <s v="Līgums"/>
    <x v="0"/>
    <x v="21"/>
    <d v="2018-10-01T00:00:00"/>
    <s v="Pamatsumma"/>
    <s v="Slēgta"/>
    <n v="186.2"/>
    <n v="0"/>
    <x v="0"/>
    <x v="0"/>
  </r>
  <r>
    <x v="0"/>
    <x v="15"/>
    <s v="Līgums"/>
    <x v="0"/>
    <x v="22"/>
    <d v="2018-10-19T00:00:00"/>
    <s v="Pamatsumma"/>
    <s v="Slēgta"/>
    <n v="277.11"/>
    <n v="24.45"/>
    <x v="0"/>
    <x v="0"/>
  </r>
  <r>
    <x v="0"/>
    <x v="16"/>
    <s v="Līgums"/>
    <x v="0"/>
    <x v="23"/>
    <d v="2018-11-06T00:00:00"/>
    <s v="Pamatsumma"/>
    <s v="Slēgta"/>
    <n v="11.9"/>
    <n v="1.05"/>
    <x v="0"/>
    <x v="0"/>
  </r>
  <r>
    <x v="0"/>
    <x v="17"/>
    <s v="Līgums"/>
    <x v="0"/>
    <x v="24"/>
    <d v="2018-11-14T00:00:00"/>
    <s v="Pamatsumma"/>
    <s v="Slēgta"/>
    <n v="896.55"/>
    <n v="79.099999999999994"/>
    <x v="0"/>
    <x v="0"/>
  </r>
  <r>
    <x v="0"/>
    <x v="18"/>
    <s v="Līgums"/>
    <x v="0"/>
    <x v="25"/>
    <d v="2018-12-12T00:00:00"/>
    <s v="Pamatsumma"/>
    <s v="Slēgta"/>
    <n v="424.54"/>
    <n v="37.46"/>
    <x v="0"/>
    <x v="0"/>
  </r>
  <r>
    <x v="0"/>
    <x v="19"/>
    <s v="Līgums"/>
    <x v="0"/>
    <x v="26"/>
    <d v="2019-01-11T00:00:00"/>
    <s v="Pamatsumma"/>
    <s v="Slēgta"/>
    <n v="733.63"/>
    <n v="64.73"/>
    <x v="0"/>
    <x v="0"/>
  </r>
  <r>
    <x v="0"/>
    <x v="15"/>
    <s v="Līgums"/>
    <x v="0"/>
    <x v="27"/>
    <d v="2019-02-06T00:00:00"/>
    <s v="Pamatsumma"/>
    <s v="Slēgta"/>
    <n v="605.65"/>
    <n v="53.44"/>
    <x v="0"/>
    <x v="0"/>
  </r>
  <r>
    <x v="0"/>
    <x v="11"/>
    <s v="Līgums"/>
    <x v="0"/>
    <x v="28"/>
    <d v="2019-04-26T00:00:00"/>
    <s v="Pamatsumma"/>
    <s v="Slēgta"/>
    <n v="1532.97"/>
    <n v="135.26"/>
    <x v="0"/>
    <x v="0"/>
  </r>
  <r>
    <x v="0"/>
    <x v="11"/>
    <s v="Līgums"/>
    <x v="0"/>
    <x v="28"/>
    <d v="2019-04-26T00:00:00"/>
    <s v="Pievienota summa"/>
    <s v="Slēgta"/>
    <n v="262.62"/>
    <n v="23.17"/>
    <x v="0"/>
    <x v="0"/>
  </r>
  <r>
    <x v="0"/>
    <x v="20"/>
    <s v="Līgums"/>
    <x v="0"/>
    <x v="29"/>
    <d v="2019-02-12T00:00:00"/>
    <s v="Pamatsumma"/>
    <s v="Slēgta"/>
    <n v="389.35"/>
    <n v="34.36"/>
    <x v="0"/>
    <x v="0"/>
  </r>
  <r>
    <x v="0"/>
    <x v="19"/>
    <s v="Līgums"/>
    <x v="0"/>
    <x v="30"/>
    <d v="2019-05-28T00:00:00"/>
    <s v="Pamatsumma"/>
    <s v="Slēgta"/>
    <n v="179.76"/>
    <n v="15.86"/>
    <x v="0"/>
    <x v="0"/>
  </r>
  <r>
    <x v="0"/>
    <x v="21"/>
    <s v="Līgums"/>
    <x v="0"/>
    <x v="31"/>
    <d v="2019-05-31T00:00:00"/>
    <s v="Pamatsumma"/>
    <s v="Slēgta"/>
    <n v="1883.15"/>
    <n v="0"/>
    <x v="0"/>
    <x v="0"/>
  </r>
  <r>
    <x v="0"/>
    <x v="13"/>
    <s v="Līgums"/>
    <x v="0"/>
    <x v="32"/>
    <d v="2019-06-13T00:00:00"/>
    <s v="Pamatsumma"/>
    <s v="Slēgta"/>
    <n v="284.73"/>
    <n v="0"/>
    <x v="0"/>
    <x v="0"/>
  </r>
  <r>
    <x v="0"/>
    <x v="22"/>
    <s v="Līgums"/>
    <x v="0"/>
    <x v="33"/>
    <d v="2019-06-14T00:00:00"/>
    <s v="Pamatsumma"/>
    <s v="Slēgta"/>
    <n v="107.4"/>
    <n v="9.4700000000000006"/>
    <x v="0"/>
    <x v="0"/>
  </r>
  <r>
    <x v="0"/>
    <x v="23"/>
    <s v="Pabeigts"/>
    <x v="0"/>
    <x v="34"/>
    <d v="2019-07-23T00:00:00"/>
    <s v="Pamatsumma"/>
    <s v="Slēgta"/>
    <n v="52.7"/>
    <n v="0"/>
    <x v="0"/>
    <x v="0"/>
  </r>
  <r>
    <x v="0"/>
    <x v="24"/>
    <s v="Līgums"/>
    <x v="1"/>
    <x v="35"/>
    <d v="2019-02-20T00:00:00"/>
    <s v="Pamatsumma"/>
    <s v="Slēgta"/>
    <n v="567.04"/>
    <n v="0"/>
    <x v="0"/>
    <x v="1"/>
  </r>
  <r>
    <x v="0"/>
    <x v="25"/>
    <s v="Līgums"/>
    <x v="1"/>
    <x v="36"/>
    <d v="2019-09-20T00:00:00"/>
    <s v="Pamatsumma"/>
    <s v="Slēgta"/>
    <n v="13.18"/>
    <n v="0"/>
    <x v="0"/>
    <x v="1"/>
  </r>
  <r>
    <x v="0"/>
    <x v="19"/>
    <s v="Līgums"/>
    <x v="1"/>
    <x v="37"/>
    <d v="2019-10-25T00:00:00"/>
    <s v="Pamatsumma"/>
    <s v="Slēgta"/>
    <n v="100.4"/>
    <n v="8.86"/>
    <x v="0"/>
    <x v="1"/>
  </r>
  <r>
    <x v="0"/>
    <x v="15"/>
    <s v="Līgums"/>
    <x v="1"/>
    <x v="38"/>
    <d v="2019-11-15T00:00:00"/>
    <s v="Pamatsumma"/>
    <s v="Slēgta"/>
    <n v="1040.6400000000001"/>
    <n v="91.83"/>
    <x v="0"/>
    <x v="1"/>
  </r>
  <r>
    <x v="0"/>
    <x v="26"/>
    <s v="Līgums"/>
    <x v="1"/>
    <x v="39"/>
    <d v="2020-01-08T00:00:00"/>
    <s v="Pamatsumma"/>
    <s v="Slēgta"/>
    <n v="4181.12"/>
    <n v="0"/>
    <x v="0"/>
    <x v="1"/>
  </r>
  <r>
    <x v="0"/>
    <x v="27"/>
    <s v="Līgums"/>
    <x v="1"/>
    <x v="40"/>
    <d v="2019-12-11T00:00:00"/>
    <s v="Pamatsumma"/>
    <s v="Slēgta"/>
    <n v="221.11"/>
    <n v="0"/>
    <x v="0"/>
    <x v="1"/>
  </r>
  <r>
    <x v="0"/>
    <x v="28"/>
    <s v="Līgums"/>
    <x v="1"/>
    <x v="41"/>
    <d v="2020-01-10T00:00:00"/>
    <s v="Pamatsumma"/>
    <s v="Slēgta"/>
    <n v="619.16"/>
    <n v="0"/>
    <x v="0"/>
    <x v="1"/>
  </r>
  <r>
    <x v="1"/>
    <x v="29"/>
    <s v="Līgums"/>
    <x v="1"/>
    <x v="42"/>
    <d v="2019-10-08T00:00:00"/>
    <s v="Pamatsumma"/>
    <s v="Slēgta"/>
    <n v="82.39"/>
    <n v="0"/>
    <x v="0"/>
    <x v="1"/>
  </r>
  <r>
    <x v="2"/>
    <x v="30"/>
    <s v="Līgums"/>
    <x v="0"/>
    <x v="43"/>
    <d v="2018-04-20T00:00:00"/>
    <s v="Pamatsumma"/>
    <s v="Slēgta"/>
    <n v="482.68"/>
    <n v="85.17"/>
    <x v="0"/>
    <x v="0"/>
  </r>
  <r>
    <x v="2"/>
    <x v="30"/>
    <s v="Līgums"/>
    <x v="0"/>
    <x v="44"/>
    <d v="2018-04-20T00:00:00"/>
    <s v="Pamatsumma"/>
    <s v="Slēgta"/>
    <n v="190.53"/>
    <n v="33.619999999999997"/>
    <x v="0"/>
    <x v="0"/>
  </r>
  <r>
    <x v="2"/>
    <x v="30"/>
    <s v="Līgums"/>
    <x v="0"/>
    <x v="44"/>
    <d v="2018-04-20T00:00:00"/>
    <s v="Pievienota summa"/>
    <s v="Slēgta"/>
    <n v="1557.3"/>
    <n v="274.82"/>
    <x v="0"/>
    <x v="0"/>
  </r>
  <r>
    <x v="2"/>
    <x v="30"/>
    <s v="Līgums"/>
    <x v="0"/>
    <x v="45"/>
    <d v="2018-04-20T00:00:00"/>
    <s v="Pamatsumma"/>
    <s v="Slēgta"/>
    <n v="187.45"/>
    <n v="33.08"/>
    <x v="0"/>
    <x v="0"/>
  </r>
  <r>
    <x v="2"/>
    <x v="30"/>
    <s v="Līgums"/>
    <x v="0"/>
    <x v="45"/>
    <d v="2018-04-20T00:00:00"/>
    <s v="Pievienota summa"/>
    <s v="Slēgta"/>
    <n v="1499.62"/>
    <n v="264.64"/>
    <x v="0"/>
    <x v="0"/>
  </r>
  <r>
    <x v="2"/>
    <x v="30"/>
    <s v="Līgums"/>
    <x v="0"/>
    <x v="46"/>
    <d v="2018-04-20T00:00:00"/>
    <s v="Pamatsumma"/>
    <s v="Slēgta"/>
    <n v="293.12"/>
    <n v="51.73"/>
    <x v="0"/>
    <x v="0"/>
  </r>
  <r>
    <x v="2"/>
    <x v="30"/>
    <s v="Līgums"/>
    <x v="0"/>
    <x v="46"/>
    <d v="2018-04-20T00:00:00"/>
    <s v="Pievienota summa"/>
    <s v="Slēgta"/>
    <n v="2395.85"/>
    <n v="422.8"/>
    <x v="0"/>
    <x v="0"/>
  </r>
  <r>
    <x v="2"/>
    <x v="30"/>
    <s v="Līgums"/>
    <x v="0"/>
    <x v="47"/>
    <d v="2018-04-20T00:00:00"/>
    <s v="Pamatsumma"/>
    <s v="Slēgta"/>
    <n v="1177.3800000000001"/>
    <n v="207.77"/>
    <x v="0"/>
    <x v="0"/>
  </r>
  <r>
    <x v="2"/>
    <x v="30"/>
    <s v="Līgums"/>
    <x v="0"/>
    <x v="48"/>
    <d v="2018-04-20T00:00:00"/>
    <s v="Pamatsumma"/>
    <s v="Slēgta"/>
    <n v="565.25"/>
    <n v="99.76"/>
    <x v="0"/>
    <x v="0"/>
  </r>
  <r>
    <x v="2"/>
    <x v="30"/>
    <s v="Līgums"/>
    <x v="0"/>
    <x v="48"/>
    <d v="2018-04-20T00:00:00"/>
    <s v="Pievienota summa"/>
    <s v="Slēgta"/>
    <n v="706.56"/>
    <n v="124.69"/>
    <x v="0"/>
    <x v="0"/>
  </r>
  <r>
    <x v="2"/>
    <x v="30"/>
    <s v="Līgums"/>
    <x v="0"/>
    <x v="49"/>
    <d v="2018-04-20T00:00:00"/>
    <s v="Pamatsumma"/>
    <s v="Slēgta"/>
    <n v="55.43"/>
    <n v="9.7799999999999994"/>
    <x v="0"/>
    <x v="0"/>
  </r>
  <r>
    <x v="2"/>
    <x v="30"/>
    <s v="Līgums"/>
    <x v="0"/>
    <x v="49"/>
    <d v="2018-04-20T00:00:00"/>
    <s v="Pievienota summa"/>
    <s v="Slēgta"/>
    <n v="118.99"/>
    <n v="20.98"/>
    <x v="0"/>
    <x v="0"/>
  </r>
  <r>
    <x v="2"/>
    <x v="30"/>
    <s v="Līgums"/>
    <x v="0"/>
    <x v="50"/>
    <d v="2019-09-06T00:00:00"/>
    <s v="Pamatsumma"/>
    <s v="Slēgta"/>
    <n v="204.9"/>
    <n v="36.15"/>
    <x v="0"/>
    <x v="0"/>
  </r>
  <r>
    <x v="2"/>
    <x v="30"/>
    <s v="Līgums"/>
    <x v="0"/>
    <x v="50"/>
    <d v="2019-09-06T00:00:00"/>
    <s v="Pievienota summa"/>
    <s v="Slēgta"/>
    <n v="234.79"/>
    <n v="41.43"/>
    <x v="0"/>
    <x v="0"/>
  </r>
  <r>
    <x v="2"/>
    <x v="31"/>
    <s v="Līgums"/>
    <x v="1"/>
    <x v="51"/>
    <d v="2018-08-20T00:00:00"/>
    <s v="Pamatsumma"/>
    <s v="Slēgta"/>
    <n v="115.29"/>
    <n v="20.350000000000001"/>
    <x v="0"/>
    <x v="1"/>
  </r>
  <r>
    <x v="2"/>
    <x v="32"/>
    <s v="Līgums"/>
    <x v="1"/>
    <x v="52"/>
    <d v="2018-11-01T00:00:00"/>
    <s v="Pamatsumma"/>
    <s v="Slēgta"/>
    <n v="835.4"/>
    <n v="147.41999999999999"/>
    <x v="0"/>
    <x v="1"/>
  </r>
  <r>
    <x v="2"/>
    <x v="32"/>
    <s v="Līgums"/>
    <x v="1"/>
    <x v="53"/>
    <d v="2018-11-01T00:00:00"/>
    <s v="Pamatsumma"/>
    <s v="Slēgta"/>
    <n v="654.4"/>
    <n v="115.48"/>
    <x v="0"/>
    <x v="1"/>
  </r>
  <r>
    <x v="2"/>
    <x v="32"/>
    <s v="Līgums"/>
    <x v="1"/>
    <x v="54"/>
    <d v="2018-11-01T00:00:00"/>
    <s v="Pamatsumma"/>
    <s v="Slēgta"/>
    <n v="4201.3900000000003"/>
    <n v="741.42"/>
    <x v="0"/>
    <x v="1"/>
  </r>
  <r>
    <x v="2"/>
    <x v="33"/>
    <s v="Līgums"/>
    <x v="1"/>
    <x v="55"/>
    <d v="2019-09-11T00:00:00"/>
    <s v="Pamatsumma"/>
    <s v="Slēgta"/>
    <n v="336.73"/>
    <n v="59.42"/>
    <x v="0"/>
    <x v="1"/>
  </r>
  <r>
    <x v="3"/>
    <x v="34"/>
    <s v="Līgums"/>
    <x v="0"/>
    <x v="56"/>
    <d v="2018-09-14T00:00:00"/>
    <s v="Pamatsumma"/>
    <s v="Slēgta"/>
    <n v="22950"/>
    <n v="4050"/>
    <x v="0"/>
    <x v="1"/>
  </r>
  <r>
    <x v="3"/>
    <x v="35"/>
    <s v="Līgums"/>
    <x v="0"/>
    <x v="57"/>
    <d v="2018-11-30T00:00:00"/>
    <s v="Pamatsumma"/>
    <s v="Slēgta"/>
    <n v="433.3"/>
    <n v="76.47"/>
    <x v="0"/>
    <x v="1"/>
  </r>
  <r>
    <x v="3"/>
    <x v="35"/>
    <s v="Līgums"/>
    <x v="0"/>
    <x v="58"/>
    <d v="2019-03-27T00:00:00"/>
    <s v="Pamatsumma"/>
    <s v="Slēgta"/>
    <n v="8.48"/>
    <n v="1.5"/>
    <x v="0"/>
    <x v="1"/>
  </r>
  <r>
    <x v="3"/>
    <x v="36"/>
    <s v="Līgums"/>
    <x v="0"/>
    <x v="59"/>
    <d v="2018-12-13T00:00:00"/>
    <s v="Pamatsumma"/>
    <s v="Slēgta"/>
    <n v="262.3"/>
    <n v="46.29"/>
    <x v="0"/>
    <x v="1"/>
  </r>
  <r>
    <x v="3"/>
    <x v="37"/>
    <s v="Līgums"/>
    <x v="1"/>
    <x v="60"/>
    <d v="2019-11-01T00:00:00"/>
    <s v="Pamatsumma"/>
    <s v="Slēgta"/>
    <n v="233.69"/>
    <n v="41.24"/>
    <x v="0"/>
    <x v="1"/>
  </r>
  <r>
    <x v="3"/>
    <x v="34"/>
    <s v="Līgums"/>
    <x v="1"/>
    <x v="61"/>
    <d v="2019-08-30T00:00:00"/>
    <s v="Pamatsumma"/>
    <s v="Slēgta"/>
    <n v="106.11"/>
    <n v="18.72"/>
    <x v="0"/>
    <x v="1"/>
  </r>
  <r>
    <x v="3"/>
    <x v="35"/>
    <s v="Līgums"/>
    <x v="1"/>
    <x v="62"/>
    <d v="2019-10-11T00:00:00"/>
    <s v="Pamatsumma"/>
    <s v="Slēgta"/>
    <n v="63.75"/>
    <n v="11.25"/>
    <x v="0"/>
    <x v="1"/>
  </r>
  <r>
    <x v="3"/>
    <x v="38"/>
    <s v="Līgums"/>
    <x v="1"/>
    <x v="63"/>
    <d v="2019-08-28T00:00:00"/>
    <s v="Pamatsumma"/>
    <s v="Slēgta"/>
    <n v="28.04"/>
    <n v="4.95"/>
    <x v="0"/>
    <x v="1"/>
  </r>
  <r>
    <x v="3"/>
    <x v="39"/>
    <s v="Līgums"/>
    <x v="1"/>
    <x v="64"/>
    <d v="2019-10-18T00:00:00"/>
    <s v="Pamatsumma"/>
    <s v="Slēgta"/>
    <n v="432.36"/>
    <n v="76.3"/>
    <x v="0"/>
    <x v="1"/>
  </r>
  <r>
    <x v="3"/>
    <x v="40"/>
    <s v="Līgums"/>
    <x v="1"/>
    <x v="65"/>
    <d v="2019-01-29T00:00:00"/>
    <s v="Pamatsumma"/>
    <s v="Slēgta"/>
    <n v="8.48"/>
    <n v="1.5"/>
    <x v="0"/>
    <x v="1"/>
  </r>
  <r>
    <x v="3"/>
    <x v="40"/>
    <s v="Līgums"/>
    <x v="1"/>
    <x v="66"/>
    <d v="2019-11-20T00:00:00"/>
    <s v="Pamatsumma"/>
    <s v="Slēgta"/>
    <n v="100.74"/>
    <n v="17.78"/>
    <x v="0"/>
    <x v="1"/>
  </r>
  <r>
    <x v="3"/>
    <x v="36"/>
    <s v="Līgums"/>
    <x v="1"/>
    <x v="67"/>
    <d v="2019-06-20T00:00:00"/>
    <s v="Pamatsumma"/>
    <s v="Slēgta"/>
    <n v="12.78"/>
    <n v="2.2599999999999998"/>
    <x v="0"/>
    <x v="1"/>
  </r>
  <r>
    <x v="3"/>
    <x v="41"/>
    <s v="Līgums"/>
    <x v="1"/>
    <x v="68"/>
    <d v="2019-08-21T00:00:00"/>
    <s v="Pamatsumma"/>
    <s v="Slēgta"/>
    <n v="5094.43"/>
    <n v="899.02"/>
    <x v="0"/>
    <x v="1"/>
  </r>
  <r>
    <x v="3"/>
    <x v="41"/>
    <s v="Līgums"/>
    <x v="1"/>
    <x v="69"/>
    <d v="2019-08-23T00:00:00"/>
    <s v="Pamatsumma"/>
    <s v="Slēgta"/>
    <n v="1037.47"/>
    <n v="183.08"/>
    <x v="0"/>
    <x v="1"/>
  </r>
  <r>
    <x v="3"/>
    <x v="41"/>
    <s v="Līgums"/>
    <x v="1"/>
    <x v="70"/>
    <d v="2019-11-29T00:00:00"/>
    <s v="Pamatsumma"/>
    <s v="Slēgta"/>
    <n v="977.94"/>
    <n v="172.58"/>
    <x v="0"/>
    <x v="1"/>
  </r>
  <r>
    <x v="3"/>
    <x v="41"/>
    <s v="Līgums"/>
    <x v="1"/>
    <x v="71"/>
    <d v="2019-12-18T00:00:00"/>
    <s v="Pamatsumma"/>
    <s v="Slēgta"/>
    <n v="69.67"/>
    <n v="12.29"/>
    <x v="0"/>
    <x v="1"/>
  </r>
  <r>
    <x v="3"/>
    <x v="42"/>
    <s v="Līgums"/>
    <x v="1"/>
    <x v="72"/>
    <d v="2018-12-19T00:00:00"/>
    <s v="Pamatsumma"/>
    <s v="Slēgta"/>
    <n v="16.98"/>
    <n v="3"/>
    <x v="0"/>
    <x v="1"/>
  </r>
  <r>
    <x v="0"/>
    <x v="43"/>
    <s v="Pabeigts"/>
    <x v="0"/>
    <x v="73"/>
    <d v="2019-11-20T00:00:00"/>
    <s v="Pamatsumma"/>
    <s v="Slēgta"/>
    <n v="52.74"/>
    <n v="4.66"/>
    <x v="1"/>
    <x v="1"/>
  </r>
  <r>
    <x v="0"/>
    <x v="43"/>
    <s v="Pabeigts"/>
    <x v="0"/>
    <x v="74"/>
    <d v="2020-01-29T00:00:00"/>
    <s v="Pamatsumma"/>
    <s v="Slēgta"/>
    <n v="4192.6899999999996"/>
    <n v="369.95"/>
    <x v="1"/>
    <x v="1"/>
  </r>
  <r>
    <x v="0"/>
    <x v="14"/>
    <s v="Līgums"/>
    <x v="0"/>
    <x v="20"/>
    <d v="2018-09-27T00:00:00"/>
    <s v="Pamatsumma"/>
    <s v="Slēgta"/>
    <n v="932.3"/>
    <n v="82.26"/>
    <x v="1"/>
    <x v="0"/>
  </r>
  <r>
    <x v="0"/>
    <x v="11"/>
    <s v="Līgums"/>
    <x v="0"/>
    <x v="13"/>
    <d v="2018-03-15T00:00:00"/>
    <s v="Pamatsumma"/>
    <s v="Slēgta"/>
    <n v="219.78"/>
    <n v="19.39"/>
    <x v="1"/>
    <x v="0"/>
  </r>
  <r>
    <x v="0"/>
    <x v="11"/>
    <s v="Līgums"/>
    <x v="0"/>
    <x v="17"/>
    <d v="2018-06-28T00:00:00"/>
    <s v="Pamatsumma"/>
    <s v="Slēgta"/>
    <n v="994.74"/>
    <n v="87.77"/>
    <x v="1"/>
    <x v="0"/>
  </r>
  <r>
    <x v="0"/>
    <x v="11"/>
    <s v="Līgums"/>
    <x v="0"/>
    <x v="18"/>
    <d v="2018-06-28T00:00:00"/>
    <s v="Pamatsumma"/>
    <s v="Slēgta"/>
    <n v="282.32"/>
    <n v="24.91"/>
    <x v="1"/>
    <x v="0"/>
  </r>
  <r>
    <x v="0"/>
    <x v="11"/>
    <s v="Līgums"/>
    <x v="0"/>
    <x v="19"/>
    <d v="2018-07-20T00:00:00"/>
    <s v="Pamatsumma"/>
    <s v="Slēgta"/>
    <n v="717.38"/>
    <n v="63.3"/>
    <x v="1"/>
    <x v="0"/>
  </r>
  <r>
    <x v="0"/>
    <x v="11"/>
    <s v="Līgums"/>
    <x v="0"/>
    <x v="28"/>
    <d v="2019-04-26T00:00:00"/>
    <s v="Pamatsumma"/>
    <s v="Slēgta"/>
    <n v="1532.97"/>
    <n v="135.26"/>
    <x v="1"/>
    <x v="0"/>
  </r>
  <r>
    <x v="0"/>
    <x v="11"/>
    <s v="Līgums"/>
    <x v="0"/>
    <x v="28"/>
    <d v="2019-04-26T00:00:00"/>
    <s v="Pievienota summa"/>
    <s v="Slēgta"/>
    <n v="262.62"/>
    <n v="23.17"/>
    <x v="1"/>
    <x v="0"/>
  </r>
  <r>
    <x v="0"/>
    <x v="18"/>
    <s v="Pabeigts"/>
    <x v="0"/>
    <x v="25"/>
    <d v="2018-12-12T00:00:00"/>
    <s v="Pamatsumma"/>
    <s v="Slēgta"/>
    <n v="424.54"/>
    <n v="37.46"/>
    <x v="1"/>
    <x v="0"/>
  </r>
  <r>
    <x v="0"/>
    <x v="17"/>
    <s v="Līgums"/>
    <x v="0"/>
    <x v="24"/>
    <d v="2018-11-14T00:00:00"/>
    <s v="Pamatsumma"/>
    <s v="Slēgta"/>
    <n v="896.55"/>
    <n v="79.099999999999994"/>
    <x v="1"/>
    <x v="0"/>
  </r>
  <r>
    <x v="0"/>
    <x v="10"/>
    <s v="Līgums"/>
    <x v="0"/>
    <x v="12"/>
    <d v="2018-02-13T00:00:00"/>
    <s v="Pamatsumma"/>
    <s v="Slēgta"/>
    <n v="924.23"/>
    <n v="81.55"/>
    <x v="1"/>
    <x v="0"/>
  </r>
  <r>
    <x v="0"/>
    <x v="19"/>
    <s v="Līgums"/>
    <x v="0"/>
    <x v="26"/>
    <d v="2019-01-11T00:00:00"/>
    <s v="Pamatsumma"/>
    <s v="Slēgta"/>
    <n v="733.63"/>
    <n v="64.73"/>
    <x v="1"/>
    <x v="0"/>
  </r>
  <r>
    <x v="0"/>
    <x v="19"/>
    <s v="Līgums"/>
    <x v="0"/>
    <x v="30"/>
    <d v="2019-05-28T00:00:00"/>
    <s v="Pamatsumma"/>
    <s v="Slēgta"/>
    <n v="179.76"/>
    <n v="15.86"/>
    <x v="1"/>
    <x v="0"/>
  </r>
  <r>
    <x v="0"/>
    <x v="19"/>
    <s v="Līgums"/>
    <x v="1"/>
    <x v="37"/>
    <d v="2019-10-25T00:00:00"/>
    <s v="Pamatsumma"/>
    <s v="Slēgta"/>
    <n v="100.4"/>
    <n v="8.86"/>
    <x v="1"/>
    <x v="1"/>
  </r>
  <r>
    <x v="0"/>
    <x v="19"/>
    <s v="Līgums"/>
    <x v="1"/>
    <x v="75"/>
    <d v="2020-02-18T00:00:00"/>
    <s v="Pamatsumma"/>
    <s v="Slēgta"/>
    <n v="126.83"/>
    <n v="11.19"/>
    <x v="1"/>
    <x v="1"/>
  </r>
  <r>
    <x v="0"/>
    <x v="16"/>
    <s v="Līgums"/>
    <x v="0"/>
    <x v="23"/>
    <d v="2018-11-06T00:00:00"/>
    <s v="Pamatsumma"/>
    <s v="Slēgta"/>
    <n v="11.9"/>
    <n v="1.05"/>
    <x v="1"/>
    <x v="0"/>
  </r>
  <r>
    <x v="0"/>
    <x v="1"/>
    <s v="Pabeigts"/>
    <x v="0"/>
    <x v="1"/>
    <d v="2017-06-30T00:00:00"/>
    <s v="Pamatsumma"/>
    <s v="Slēgta"/>
    <n v="89.34"/>
    <n v="7.88"/>
    <x v="1"/>
    <x v="0"/>
  </r>
  <r>
    <x v="0"/>
    <x v="1"/>
    <s v="Pabeigts"/>
    <x v="0"/>
    <x v="76"/>
    <d v="2020-04-01T00:00:00"/>
    <s v="Pamatsumma"/>
    <s v="Slēgta"/>
    <n v="1184.78"/>
    <n v="104.54"/>
    <x v="1"/>
    <x v="1"/>
  </r>
  <r>
    <x v="0"/>
    <x v="6"/>
    <s v="Pabeigts"/>
    <x v="0"/>
    <x v="6"/>
    <d v="2017-10-19T00:00:00"/>
    <s v="Pamatsumma"/>
    <s v="Slēgta"/>
    <n v="1535.43"/>
    <n v="135.47999999999999"/>
    <x v="1"/>
    <x v="0"/>
  </r>
  <r>
    <x v="0"/>
    <x v="6"/>
    <s v="Pabeigts"/>
    <x v="0"/>
    <x v="77"/>
    <d v="2020-04-24T00:00:00"/>
    <s v="Pamatsumma"/>
    <s v="Slēgta"/>
    <n v="131"/>
    <n v="11.56"/>
    <x v="1"/>
    <x v="1"/>
  </r>
  <r>
    <x v="0"/>
    <x v="3"/>
    <s v="Līgums"/>
    <x v="0"/>
    <x v="3"/>
    <d v="2017-08-28T00:00:00"/>
    <s v="Pamatsumma"/>
    <s v="Slēgta"/>
    <n v="148.80000000000001"/>
    <n v="13.13"/>
    <x v="1"/>
    <x v="0"/>
  </r>
  <r>
    <x v="0"/>
    <x v="3"/>
    <s v="Līgums"/>
    <x v="0"/>
    <x v="15"/>
    <d v="2018-03-22T00:00:00"/>
    <s v="Pamatsumma"/>
    <s v="Slēgta"/>
    <n v="956.25"/>
    <n v="84.37"/>
    <x v="1"/>
    <x v="0"/>
  </r>
  <r>
    <x v="0"/>
    <x v="15"/>
    <s v="Līgums"/>
    <x v="0"/>
    <x v="22"/>
    <d v="2018-10-19T00:00:00"/>
    <s v="Pamatsumma"/>
    <s v="Slēgta"/>
    <n v="277.11"/>
    <n v="24.45"/>
    <x v="1"/>
    <x v="0"/>
  </r>
  <r>
    <x v="0"/>
    <x v="15"/>
    <s v="Līgums"/>
    <x v="0"/>
    <x v="27"/>
    <d v="2019-02-06T00:00:00"/>
    <s v="Pamatsumma"/>
    <s v="Slēgta"/>
    <n v="605.65"/>
    <n v="53.44"/>
    <x v="1"/>
    <x v="0"/>
  </r>
  <r>
    <x v="0"/>
    <x v="15"/>
    <s v="Līgums"/>
    <x v="1"/>
    <x v="38"/>
    <d v="2019-11-15T00:00:00"/>
    <s v="Pamatsumma"/>
    <s v="Slēgta"/>
    <n v="1040.6400000000001"/>
    <n v="91.83"/>
    <x v="1"/>
    <x v="1"/>
  </r>
  <r>
    <x v="0"/>
    <x v="15"/>
    <s v="Līgums"/>
    <x v="1"/>
    <x v="78"/>
    <d v="2020-03-25T00:00:00"/>
    <s v="Pamatsumma"/>
    <s v="Slēgta"/>
    <n v="52666.52"/>
    <n v="4647.04"/>
    <x v="1"/>
    <x v="1"/>
  </r>
  <r>
    <x v="0"/>
    <x v="5"/>
    <s v="Līgums"/>
    <x v="0"/>
    <x v="5"/>
    <d v="2017-09-18T00:00:00"/>
    <s v="Pamatsumma"/>
    <s v="Slēgta"/>
    <n v="83.56"/>
    <n v="7.37"/>
    <x v="1"/>
    <x v="0"/>
  </r>
  <r>
    <x v="0"/>
    <x v="5"/>
    <s v="Līgums"/>
    <x v="0"/>
    <x v="8"/>
    <d v="2017-11-22T00:00:00"/>
    <s v="Pamatsumma"/>
    <s v="Slēgta"/>
    <n v="460.05"/>
    <n v="40.590000000000003"/>
    <x v="1"/>
    <x v="0"/>
  </r>
  <r>
    <x v="0"/>
    <x v="5"/>
    <s v="Līgums"/>
    <x v="0"/>
    <x v="9"/>
    <d v="2017-12-06T00:00:00"/>
    <s v="Pamatsumma"/>
    <s v="Slēgta"/>
    <n v="267.8"/>
    <n v="23.63"/>
    <x v="1"/>
    <x v="0"/>
  </r>
  <r>
    <x v="0"/>
    <x v="5"/>
    <s v="Līgums"/>
    <x v="1"/>
    <x v="79"/>
    <d v="2020-04-09T00:00:00"/>
    <s v="Pamatsumma"/>
    <s v="Slēgta"/>
    <n v="12.36"/>
    <n v="1.0900000000000001"/>
    <x v="1"/>
    <x v="1"/>
  </r>
  <r>
    <x v="0"/>
    <x v="20"/>
    <s v="Pabeigts"/>
    <x v="0"/>
    <x v="29"/>
    <d v="2019-02-12T00:00:00"/>
    <s v="Pamatsumma"/>
    <s v="Slēgta"/>
    <n v="389.35"/>
    <n v="34.36"/>
    <x v="1"/>
    <x v="0"/>
  </r>
  <r>
    <x v="0"/>
    <x v="20"/>
    <s v="Pabeigts"/>
    <x v="0"/>
    <x v="80"/>
    <d v="2020-03-17T00:00:00"/>
    <s v="Pamatsumma"/>
    <s v="Slēgta"/>
    <n v="38.43"/>
    <n v="3.39"/>
    <x v="1"/>
    <x v="1"/>
  </r>
  <r>
    <x v="0"/>
    <x v="12"/>
    <s v="Līgums"/>
    <x v="0"/>
    <x v="14"/>
    <d v="2018-03-27T00:00:00"/>
    <s v="Pamatsumma"/>
    <s v="Slēgta"/>
    <n v="1323.65"/>
    <n v="116.79"/>
    <x v="1"/>
    <x v="0"/>
  </r>
  <r>
    <x v="0"/>
    <x v="44"/>
    <s v="Līgums"/>
    <x v="1"/>
    <x v="81"/>
    <d v="2020-02-25T00:00:00"/>
    <s v="Pamatsumma"/>
    <s v="Slēgta"/>
    <n v="147.07"/>
    <n v="12.97"/>
    <x v="1"/>
    <x v="1"/>
  </r>
  <r>
    <x v="0"/>
    <x v="0"/>
    <s v="Pabeigts"/>
    <x v="0"/>
    <x v="0"/>
    <d v="2017-04-20T00:00:00"/>
    <s v="Pamatsumma"/>
    <s v="Slēgta"/>
    <n v="65.569999999999993"/>
    <n v="5.79"/>
    <x v="1"/>
    <x v="0"/>
  </r>
  <r>
    <x v="0"/>
    <x v="0"/>
    <s v="Pabeigts"/>
    <x v="0"/>
    <x v="0"/>
    <d v="2017-04-20T00:00:00"/>
    <s v="Pievienota summa"/>
    <s v="Slēgta"/>
    <n v="15.47"/>
    <n v="1.37"/>
    <x v="1"/>
    <x v="0"/>
  </r>
  <r>
    <x v="0"/>
    <x v="13"/>
    <s v="Līgums"/>
    <x v="0"/>
    <x v="16"/>
    <d v="2018-04-06T00:00:00"/>
    <s v="Pamatsumma"/>
    <s v="Slēgta"/>
    <n v="403.6"/>
    <n v="0"/>
    <x v="1"/>
    <x v="0"/>
  </r>
  <r>
    <x v="0"/>
    <x v="13"/>
    <s v="Līgums"/>
    <x v="0"/>
    <x v="21"/>
    <d v="2018-10-01T00:00:00"/>
    <s v="Pamatsumma"/>
    <s v="Slēgta"/>
    <n v="186.2"/>
    <n v="0"/>
    <x v="1"/>
    <x v="0"/>
  </r>
  <r>
    <x v="0"/>
    <x v="13"/>
    <s v="Līgums"/>
    <x v="0"/>
    <x v="32"/>
    <d v="2019-06-13T00:00:00"/>
    <s v="Pamatsumma"/>
    <s v="Slēgta"/>
    <n v="284.73"/>
    <n v="0"/>
    <x v="1"/>
    <x v="0"/>
  </r>
  <r>
    <x v="0"/>
    <x v="22"/>
    <s v="Līgums"/>
    <x v="0"/>
    <x v="33"/>
    <d v="2019-06-14T00:00:00"/>
    <s v="Pamatsumma"/>
    <s v="Slēgta"/>
    <n v="107.4"/>
    <n v="9.4700000000000006"/>
    <x v="1"/>
    <x v="0"/>
  </r>
  <r>
    <x v="0"/>
    <x v="4"/>
    <s v="Līgums"/>
    <x v="0"/>
    <x v="4"/>
    <d v="2017-08-28T00:00:00"/>
    <s v="Pamatsumma"/>
    <s v="Slēgta"/>
    <n v="1134.56"/>
    <n v="100.11"/>
    <x v="1"/>
    <x v="0"/>
  </r>
  <r>
    <x v="0"/>
    <x v="8"/>
    <s v="Pabeigts"/>
    <x v="0"/>
    <x v="10"/>
    <d v="2017-12-21T00:00:00"/>
    <s v="Pamatsumma"/>
    <s v="Slēgta"/>
    <n v="923.18"/>
    <n v="81.459999999999994"/>
    <x v="1"/>
    <x v="0"/>
  </r>
  <r>
    <x v="0"/>
    <x v="9"/>
    <s v="Līgums"/>
    <x v="0"/>
    <x v="11"/>
    <d v="2018-01-25T00:00:00"/>
    <s v="Pamatsumma"/>
    <s v="Slēgta"/>
    <n v="42.5"/>
    <n v="3.75"/>
    <x v="1"/>
    <x v="0"/>
  </r>
  <r>
    <x v="0"/>
    <x v="9"/>
    <s v="Līgums"/>
    <x v="1"/>
    <x v="82"/>
    <d v="2020-02-04T00:00:00"/>
    <s v="Pamatsumma"/>
    <s v="Slēgta"/>
    <n v="531.25"/>
    <n v="46.87"/>
    <x v="1"/>
    <x v="1"/>
  </r>
  <r>
    <x v="0"/>
    <x v="9"/>
    <s v="Līgums"/>
    <x v="1"/>
    <x v="83"/>
    <d v="2020-02-04T00:00:00"/>
    <s v="Pamatsumma"/>
    <s v="Slēgta"/>
    <n v="405.45"/>
    <n v="35.770000000000003"/>
    <x v="1"/>
    <x v="1"/>
  </r>
  <r>
    <x v="0"/>
    <x v="24"/>
    <s v="Līgums"/>
    <x v="1"/>
    <x v="84"/>
    <d v="2017-12-19T00:00:00"/>
    <s v="Pamatsumma"/>
    <s v="Slēgta"/>
    <n v="4.67"/>
    <n v="0"/>
    <x v="1"/>
    <x v="1"/>
  </r>
  <r>
    <x v="0"/>
    <x v="24"/>
    <s v="Līgums"/>
    <x v="1"/>
    <x v="35"/>
    <d v="2019-02-20T00:00:00"/>
    <s v="Pamatsumma"/>
    <s v="Slēgta"/>
    <n v="567.04"/>
    <n v="0"/>
    <x v="1"/>
    <x v="1"/>
  </r>
  <r>
    <x v="0"/>
    <x v="24"/>
    <s v="Līgums"/>
    <x v="1"/>
    <x v="85"/>
    <d v="2020-03-25T00:00:00"/>
    <s v="Pamatsumma"/>
    <s v="Slēgta"/>
    <n v="479.42"/>
    <n v="0"/>
    <x v="1"/>
    <x v="1"/>
  </r>
  <r>
    <x v="0"/>
    <x v="2"/>
    <s v="Līgums"/>
    <x v="0"/>
    <x v="2"/>
    <d v="2017-08-15T00:00:00"/>
    <s v="Pamatsumma"/>
    <s v="Slēgta"/>
    <n v="336.43"/>
    <n v="29.68"/>
    <x v="1"/>
    <x v="0"/>
  </r>
  <r>
    <x v="0"/>
    <x v="23"/>
    <s v="Pabeigts"/>
    <x v="0"/>
    <x v="34"/>
    <d v="2019-07-23T00:00:00"/>
    <s v="Pamatsumma"/>
    <s v="Slēgta"/>
    <n v="52.7"/>
    <n v="0"/>
    <x v="1"/>
    <x v="0"/>
  </r>
  <r>
    <x v="0"/>
    <x v="7"/>
    <s v="Pabeigts"/>
    <x v="0"/>
    <x v="7"/>
    <d v="2017-10-20T00:00:00"/>
    <s v="Pamatsumma"/>
    <s v="Slēgta"/>
    <n v="2.0099999999999998"/>
    <n v="0.19"/>
    <x v="1"/>
    <x v="0"/>
  </r>
  <r>
    <x v="0"/>
    <x v="26"/>
    <s v="Līgums"/>
    <x v="1"/>
    <x v="39"/>
    <d v="2020-01-08T00:00:00"/>
    <s v="Pamatsumma"/>
    <s v="Slēgta"/>
    <n v="4181.12"/>
    <n v="0"/>
    <x v="1"/>
    <x v="1"/>
  </r>
  <r>
    <x v="0"/>
    <x v="26"/>
    <s v="Līgums"/>
    <x v="1"/>
    <x v="86"/>
    <d v="2020-05-15T00:00:00"/>
    <s v="Pamatsumma"/>
    <s v="Slēgta"/>
    <n v="923.33"/>
    <n v="0"/>
    <x v="1"/>
    <x v="1"/>
  </r>
  <r>
    <x v="0"/>
    <x v="45"/>
    <s v="Līgums"/>
    <x v="1"/>
    <x v="87"/>
    <d v="2020-03-19T00:00:00"/>
    <s v="Pamatsumma"/>
    <s v="Slēgta"/>
    <n v="2269.89"/>
    <n v="1362.73"/>
    <x v="1"/>
    <x v="1"/>
  </r>
  <r>
    <x v="0"/>
    <x v="46"/>
    <s v="Līgums"/>
    <x v="1"/>
    <x v="88"/>
    <d v="2020-04-06T00:00:00"/>
    <s v="Pamatsumma"/>
    <s v="Slēgta"/>
    <n v="805.02"/>
    <n v="0"/>
    <x v="1"/>
    <x v="1"/>
  </r>
  <r>
    <x v="0"/>
    <x v="47"/>
    <s v="Līgums"/>
    <x v="1"/>
    <x v="89"/>
    <d v="2020-03-17T00:00:00"/>
    <s v="Pamatsumma"/>
    <s v="Slēgta"/>
    <n v="604.91999999999996"/>
    <n v="0"/>
    <x v="1"/>
    <x v="1"/>
  </r>
  <r>
    <x v="0"/>
    <x v="48"/>
    <s v="Līgums"/>
    <x v="1"/>
    <x v="90"/>
    <d v="2020-01-16T00:00:00"/>
    <s v="Pamatsumma"/>
    <s v="Slēgta"/>
    <n v="36.25"/>
    <n v="21.76"/>
    <x v="1"/>
    <x v="1"/>
  </r>
  <r>
    <x v="0"/>
    <x v="21"/>
    <s v="Līgums"/>
    <x v="0"/>
    <x v="31"/>
    <d v="2019-05-31T00:00:00"/>
    <s v="Pamatsumma"/>
    <s v="Slēgta"/>
    <n v="1883.15"/>
    <n v="0"/>
    <x v="1"/>
    <x v="0"/>
  </r>
  <r>
    <x v="0"/>
    <x v="27"/>
    <s v="Līgums"/>
    <x v="1"/>
    <x v="40"/>
    <d v="2020-04-03T00:00:00"/>
    <s v="Pamatsumma"/>
    <s v="Slēgta"/>
    <n v="221.11"/>
    <n v="0"/>
    <x v="1"/>
    <x v="1"/>
  </r>
  <r>
    <x v="0"/>
    <x v="27"/>
    <s v="Līgums"/>
    <x v="1"/>
    <x v="40"/>
    <d v="2020-04-03T00:00:00"/>
    <s v="Pievienota summa"/>
    <s v="Slēgta"/>
    <n v="761.61"/>
    <n v="0"/>
    <x v="1"/>
    <x v="1"/>
  </r>
  <r>
    <x v="0"/>
    <x v="27"/>
    <s v="Līgums"/>
    <x v="1"/>
    <x v="91"/>
    <d v="2020-04-03T00:00:00"/>
    <s v="Pamatsumma"/>
    <s v="Slēgta"/>
    <n v="110.56"/>
    <n v="0"/>
    <x v="1"/>
    <x v="1"/>
  </r>
  <r>
    <x v="0"/>
    <x v="25"/>
    <s v="Līgums"/>
    <x v="1"/>
    <x v="36"/>
    <d v="2019-09-20T00:00:00"/>
    <s v="Pamatsumma"/>
    <s v="Slēgta"/>
    <n v="13.18"/>
    <n v="0"/>
    <x v="1"/>
    <x v="1"/>
  </r>
  <r>
    <x v="0"/>
    <x v="25"/>
    <s v="Līgums"/>
    <x v="1"/>
    <x v="92"/>
    <d v="2020-01-14T00:00:00"/>
    <s v="Pamatsumma"/>
    <s v="Slēgta"/>
    <n v="547.29"/>
    <n v="0"/>
    <x v="1"/>
    <x v="1"/>
  </r>
  <r>
    <x v="0"/>
    <x v="25"/>
    <s v="Līgums"/>
    <x v="1"/>
    <x v="93"/>
    <d v="2020-03-25T00:00:00"/>
    <s v="Pamatsumma"/>
    <s v="Slēgta"/>
    <n v="2196.4899999999998"/>
    <n v="0"/>
    <x v="1"/>
    <x v="1"/>
  </r>
  <r>
    <x v="0"/>
    <x v="49"/>
    <s v="Līgums"/>
    <x v="1"/>
    <x v="94"/>
    <d v="2020-01-13T00:00:00"/>
    <s v="Pamatsumma"/>
    <s v="Slēgta"/>
    <n v="1780.66"/>
    <n v="0"/>
    <x v="1"/>
    <x v="1"/>
  </r>
  <r>
    <x v="0"/>
    <x v="50"/>
    <s v="Līgums"/>
    <x v="1"/>
    <x v="95"/>
    <d v="2020-02-07T00:00:00"/>
    <s v="Pamatsumma"/>
    <s v="Slēgta"/>
    <n v="1643.34"/>
    <n v="0"/>
    <x v="1"/>
    <x v="1"/>
  </r>
  <r>
    <x v="0"/>
    <x v="50"/>
    <s v="Līgums"/>
    <x v="1"/>
    <x v="96"/>
    <d v="2020-02-11T00:00:00"/>
    <s v="Pamatsumma"/>
    <s v="Slēgta"/>
    <n v="589.29999999999995"/>
    <n v="0"/>
    <x v="1"/>
    <x v="1"/>
  </r>
  <r>
    <x v="0"/>
    <x v="50"/>
    <s v="Līgums"/>
    <x v="1"/>
    <x v="97"/>
    <d v="2020-05-15T00:00:00"/>
    <s v="Pamatsumma"/>
    <s v="Slēgta"/>
    <n v="329.75"/>
    <n v="0"/>
    <x v="1"/>
    <x v="1"/>
  </r>
  <r>
    <x v="0"/>
    <x v="51"/>
    <s v="Līgums"/>
    <x v="1"/>
    <x v="98"/>
    <d v="2020-02-18T00:00:00"/>
    <s v="Pamatsumma"/>
    <s v="Slēgta"/>
    <n v="12.21"/>
    <n v="7.32"/>
    <x v="1"/>
    <x v="1"/>
  </r>
  <r>
    <x v="0"/>
    <x v="28"/>
    <s v="Līgums"/>
    <x v="1"/>
    <x v="41"/>
    <d v="2020-01-10T00:00:00"/>
    <s v="Pamatsumma"/>
    <s v="Slēgta"/>
    <n v="619.16"/>
    <n v="0"/>
    <x v="1"/>
    <x v="1"/>
  </r>
  <r>
    <x v="0"/>
    <x v="52"/>
    <s v="Līgums"/>
    <x v="1"/>
    <x v="99"/>
    <d v="2020-02-28T00:00:00"/>
    <s v="Pamatsumma"/>
    <s v="Slēgta"/>
    <n v="12.1"/>
    <n v="0"/>
    <x v="1"/>
    <x v="1"/>
  </r>
  <r>
    <x v="0"/>
    <x v="53"/>
    <s v="Līgums"/>
    <x v="1"/>
    <x v="100"/>
    <d v="2020-03-09T00:00:00"/>
    <s v="Pamatsumma"/>
    <s v="Slēgta"/>
    <n v="177.93"/>
    <n v="106.81"/>
    <x v="1"/>
    <x v="1"/>
  </r>
  <r>
    <x v="0"/>
    <x v="54"/>
    <s v="Līgums"/>
    <x v="1"/>
    <x v="101"/>
    <d v="2020-03-12T00:00:00"/>
    <s v="Pamatsumma"/>
    <s v="Slēgta"/>
    <n v="215.08"/>
    <n v="0"/>
    <x v="1"/>
    <x v="1"/>
  </r>
  <r>
    <x v="1"/>
    <x v="29"/>
    <s v="Līgums"/>
    <x v="1"/>
    <x v="42"/>
    <d v="2019-10-08T00:00:00"/>
    <s v="Pamatsumma"/>
    <s v="Slēgta"/>
    <n v="82.39"/>
    <n v="0"/>
    <x v="1"/>
    <x v="1"/>
  </r>
  <r>
    <x v="1"/>
    <x v="55"/>
    <s v="Līgums"/>
    <x v="1"/>
    <x v="102"/>
    <d v="2020-02-13T00:00:00"/>
    <s v="Pamatsumma"/>
    <s v="Slēgta"/>
    <n v="325.39"/>
    <n v="0"/>
    <x v="1"/>
    <x v="1"/>
  </r>
  <r>
    <x v="2"/>
    <x v="30"/>
    <s v="Līgums"/>
    <x v="0"/>
    <x v="43"/>
    <d v="2018-04-20T00:00:00"/>
    <s v="Pamatsumma"/>
    <s v="Slēgta"/>
    <n v="482.68"/>
    <n v="85.17"/>
    <x v="1"/>
    <x v="0"/>
  </r>
  <r>
    <x v="2"/>
    <x v="30"/>
    <s v="Līgums"/>
    <x v="0"/>
    <x v="44"/>
    <d v="2018-04-20T00:00:00"/>
    <s v="Pamatsumma"/>
    <s v="Slēgta"/>
    <n v="190.53"/>
    <n v="33.619999999999997"/>
    <x v="1"/>
    <x v="0"/>
  </r>
  <r>
    <x v="2"/>
    <x v="30"/>
    <s v="Līgums"/>
    <x v="0"/>
    <x v="44"/>
    <d v="2018-04-20T00:00:00"/>
    <s v="Pievienota summa"/>
    <s v="Slēgta"/>
    <n v="1557.3"/>
    <n v="274.82"/>
    <x v="1"/>
    <x v="0"/>
  </r>
  <r>
    <x v="2"/>
    <x v="30"/>
    <s v="Līgums"/>
    <x v="0"/>
    <x v="45"/>
    <d v="2018-04-20T00:00:00"/>
    <s v="Pamatsumma"/>
    <s v="Slēgta"/>
    <n v="187.45"/>
    <n v="33.08"/>
    <x v="1"/>
    <x v="0"/>
  </r>
  <r>
    <x v="2"/>
    <x v="30"/>
    <s v="Līgums"/>
    <x v="0"/>
    <x v="45"/>
    <d v="2018-04-20T00:00:00"/>
    <s v="Pievienota summa"/>
    <s v="Slēgta"/>
    <n v="1499.62"/>
    <n v="264.64"/>
    <x v="1"/>
    <x v="0"/>
  </r>
  <r>
    <x v="2"/>
    <x v="30"/>
    <s v="Līgums"/>
    <x v="0"/>
    <x v="46"/>
    <d v="2018-04-20T00:00:00"/>
    <s v="Pamatsumma"/>
    <s v="Slēgta"/>
    <n v="293.12"/>
    <n v="51.73"/>
    <x v="1"/>
    <x v="0"/>
  </r>
  <r>
    <x v="2"/>
    <x v="30"/>
    <s v="Līgums"/>
    <x v="0"/>
    <x v="46"/>
    <d v="2018-04-20T00:00:00"/>
    <s v="Pievienota summa"/>
    <s v="Slēgta"/>
    <n v="2395.85"/>
    <n v="422.8"/>
    <x v="1"/>
    <x v="0"/>
  </r>
  <r>
    <x v="2"/>
    <x v="30"/>
    <s v="Līgums"/>
    <x v="0"/>
    <x v="47"/>
    <d v="2018-04-20T00:00:00"/>
    <s v="Pamatsumma"/>
    <s v="Slēgta"/>
    <n v="1177.3800000000001"/>
    <n v="207.77"/>
    <x v="1"/>
    <x v="0"/>
  </r>
  <r>
    <x v="2"/>
    <x v="30"/>
    <s v="Līgums"/>
    <x v="0"/>
    <x v="48"/>
    <d v="2018-04-20T00:00:00"/>
    <s v="Pamatsumma"/>
    <s v="Slēgta"/>
    <n v="565.25"/>
    <n v="99.76"/>
    <x v="1"/>
    <x v="0"/>
  </r>
  <r>
    <x v="2"/>
    <x v="30"/>
    <s v="Līgums"/>
    <x v="0"/>
    <x v="48"/>
    <d v="2018-04-20T00:00:00"/>
    <s v="Pievienota summa"/>
    <s v="Slēgta"/>
    <n v="706.56"/>
    <n v="124.69"/>
    <x v="1"/>
    <x v="0"/>
  </r>
  <r>
    <x v="2"/>
    <x v="30"/>
    <s v="Līgums"/>
    <x v="0"/>
    <x v="49"/>
    <d v="2018-04-20T00:00:00"/>
    <s v="Pamatsumma"/>
    <s v="Slēgta"/>
    <n v="55.43"/>
    <n v="9.7799999999999994"/>
    <x v="1"/>
    <x v="0"/>
  </r>
  <r>
    <x v="2"/>
    <x v="30"/>
    <s v="Līgums"/>
    <x v="0"/>
    <x v="49"/>
    <d v="2018-04-20T00:00:00"/>
    <s v="Pievienota summa"/>
    <s v="Slēgta"/>
    <n v="118.99"/>
    <n v="20.98"/>
    <x v="1"/>
    <x v="0"/>
  </r>
  <r>
    <x v="2"/>
    <x v="30"/>
    <s v="Līgums"/>
    <x v="0"/>
    <x v="50"/>
    <d v="2019-09-06T00:00:00"/>
    <s v="Pamatsumma"/>
    <s v="Slēgta"/>
    <n v="204.9"/>
    <n v="36.15"/>
    <x v="1"/>
    <x v="0"/>
  </r>
  <r>
    <x v="2"/>
    <x v="30"/>
    <s v="Līgums"/>
    <x v="0"/>
    <x v="50"/>
    <d v="2019-09-06T00:00:00"/>
    <s v="Pievienota summa"/>
    <s v="Slēgta"/>
    <n v="234.79"/>
    <n v="41.43"/>
    <x v="1"/>
    <x v="0"/>
  </r>
  <r>
    <x v="2"/>
    <x v="30"/>
    <s v="Līgums"/>
    <x v="1"/>
    <x v="103"/>
    <d v="2020-04-07T00:00:00"/>
    <s v="Pamatsumma"/>
    <s v="Apstiprināta"/>
    <n v="57.64"/>
    <n v="10.17"/>
    <x v="1"/>
    <x v="1"/>
  </r>
  <r>
    <x v="2"/>
    <x v="30"/>
    <s v="Līgums"/>
    <x v="1"/>
    <x v="103"/>
    <d v="2020-04-07T00:00:00"/>
    <s v="Pievienota summa"/>
    <s v="Apstiprināta"/>
    <n v="81.37"/>
    <n v="14.36"/>
    <x v="1"/>
    <x v="1"/>
  </r>
  <r>
    <x v="2"/>
    <x v="31"/>
    <s v="Līgums"/>
    <x v="0"/>
    <x v="51"/>
    <d v="2018-08-20T00:00:00"/>
    <s v="Pamatsumma"/>
    <s v="Slēgta"/>
    <n v="115.29"/>
    <n v="20.350000000000001"/>
    <x v="1"/>
    <x v="1"/>
  </r>
  <r>
    <x v="2"/>
    <x v="32"/>
    <s v="Līgums"/>
    <x v="1"/>
    <x v="52"/>
    <d v="2018-11-01T00:00:00"/>
    <s v="Pamatsumma"/>
    <s v="Slēgta"/>
    <n v="835.4"/>
    <n v="147.41999999999999"/>
    <x v="1"/>
    <x v="1"/>
  </r>
  <r>
    <x v="2"/>
    <x v="32"/>
    <s v="Līgums"/>
    <x v="1"/>
    <x v="53"/>
    <d v="2018-11-01T00:00:00"/>
    <s v="Pamatsumma"/>
    <s v="Slēgta"/>
    <n v="654.4"/>
    <n v="115.48"/>
    <x v="1"/>
    <x v="1"/>
  </r>
  <r>
    <x v="2"/>
    <x v="32"/>
    <s v="Līgums"/>
    <x v="1"/>
    <x v="54"/>
    <d v="2018-11-01T00:00:00"/>
    <s v="Pamatsumma"/>
    <s v="Slēgta"/>
    <n v="4201.3900000000003"/>
    <n v="741.42"/>
    <x v="1"/>
    <x v="1"/>
  </r>
  <r>
    <x v="2"/>
    <x v="33"/>
    <s v="Līgums"/>
    <x v="1"/>
    <x v="55"/>
    <d v="2019-09-11T00:00:00"/>
    <s v="Pamatsumma"/>
    <s v="Slēgta"/>
    <n v="336.73"/>
    <n v="59.42"/>
    <x v="1"/>
    <x v="1"/>
  </r>
  <r>
    <x v="2"/>
    <x v="33"/>
    <s v="Līgums"/>
    <x v="1"/>
    <x v="104"/>
    <d v="2020-04-01T00:00:00"/>
    <s v="Pamatsumma"/>
    <s v="Slēgta"/>
    <n v="430.99"/>
    <n v="76.05"/>
    <x v="1"/>
    <x v="1"/>
  </r>
  <r>
    <x v="3"/>
    <x v="56"/>
    <s v="Līgums"/>
    <x v="1"/>
    <x v="105"/>
    <d v="2020-03-24T00:00:00"/>
    <s v="Pamatsumma"/>
    <s v="Slēgta"/>
    <n v="76.91"/>
    <n v="13.57"/>
    <x v="1"/>
    <x v="1"/>
  </r>
  <r>
    <x v="3"/>
    <x v="56"/>
    <s v="Līgums"/>
    <x v="1"/>
    <x v="106"/>
    <d v="2020-03-24T00:00:00"/>
    <s v="Pamatsumma"/>
    <s v="Slēgta"/>
    <n v="1294.1199999999999"/>
    <n v="228.38"/>
    <x v="1"/>
    <x v="1"/>
  </r>
  <r>
    <x v="3"/>
    <x v="37"/>
    <s v="Līgums"/>
    <x v="1"/>
    <x v="60"/>
    <d v="2019-11-01T00:00:00"/>
    <s v="Pamatsumma"/>
    <s v="Slēgta"/>
    <n v="233.69"/>
    <n v="41.24"/>
    <x v="1"/>
    <x v="1"/>
  </r>
  <r>
    <x v="3"/>
    <x v="34"/>
    <s v="Līgums"/>
    <x v="0"/>
    <x v="56"/>
    <d v="2018-09-14T00:00:00"/>
    <s v="Pamatsumma"/>
    <s v="Slēgta"/>
    <n v="22950"/>
    <n v="4050"/>
    <x v="1"/>
    <x v="1"/>
  </r>
  <r>
    <x v="3"/>
    <x v="34"/>
    <s v="Līgums"/>
    <x v="1"/>
    <x v="61"/>
    <d v="2019-08-30T00:00:00"/>
    <s v="Pamatsumma"/>
    <s v="Slēgta"/>
    <n v="106.11"/>
    <n v="18.72"/>
    <x v="1"/>
    <x v="1"/>
  </r>
  <r>
    <x v="3"/>
    <x v="35"/>
    <s v="Līgums"/>
    <x v="0"/>
    <x v="57"/>
    <d v="2018-11-30T00:00:00"/>
    <s v="Pamatsumma"/>
    <s v="Slēgta"/>
    <n v="433.3"/>
    <n v="76.47"/>
    <x v="1"/>
    <x v="1"/>
  </r>
  <r>
    <x v="3"/>
    <x v="35"/>
    <s v="Līgums"/>
    <x v="0"/>
    <x v="58"/>
    <d v="2019-03-27T00:00:00"/>
    <s v="Pamatsumma"/>
    <s v="Slēgta"/>
    <n v="8.48"/>
    <n v="1.5"/>
    <x v="1"/>
    <x v="1"/>
  </r>
  <r>
    <x v="3"/>
    <x v="35"/>
    <s v="Līgums"/>
    <x v="1"/>
    <x v="62"/>
    <d v="2019-10-11T00:00:00"/>
    <s v="Pamatsumma"/>
    <s v="Slēgta"/>
    <n v="63.75"/>
    <n v="11.25"/>
    <x v="1"/>
    <x v="1"/>
  </r>
  <r>
    <x v="3"/>
    <x v="35"/>
    <s v="Līgums"/>
    <x v="1"/>
    <x v="107"/>
    <d v="2020-03-18T00:00:00"/>
    <s v="Pamatsumma"/>
    <s v="Slēgta"/>
    <n v="1700"/>
    <n v="300"/>
    <x v="1"/>
    <x v="1"/>
  </r>
  <r>
    <x v="3"/>
    <x v="38"/>
    <s v="Līgums"/>
    <x v="1"/>
    <x v="63"/>
    <d v="2019-08-28T00:00:00"/>
    <s v="Pamatsumma"/>
    <s v="Slēgta"/>
    <n v="28.04"/>
    <n v="4.95"/>
    <x v="1"/>
    <x v="1"/>
  </r>
  <r>
    <x v="3"/>
    <x v="39"/>
    <s v="Līgums"/>
    <x v="1"/>
    <x v="64"/>
    <d v="2019-10-18T00:00:00"/>
    <s v="Pamatsumma"/>
    <s v="Slēgta"/>
    <n v="432.36"/>
    <n v="76.3"/>
    <x v="1"/>
    <x v="1"/>
  </r>
  <r>
    <x v="3"/>
    <x v="39"/>
    <s v="Līgums"/>
    <x v="1"/>
    <x v="108"/>
    <d v="2020-01-16T00:00:00"/>
    <s v="Pamatsumma"/>
    <s v="Apstiprināta"/>
    <n v="3383.66"/>
    <n v="597.11"/>
    <x v="1"/>
    <x v="1"/>
  </r>
  <r>
    <x v="3"/>
    <x v="57"/>
    <s v="Līgums"/>
    <x v="1"/>
    <x v="109"/>
    <d v="2019-11-06T00:00:00"/>
    <s v="Pamatsumma"/>
    <s v="Apstiprināta"/>
    <n v="249.95"/>
    <n v="44.11"/>
    <x v="1"/>
    <x v="1"/>
  </r>
  <r>
    <x v="3"/>
    <x v="57"/>
    <s v="Līgums"/>
    <x v="1"/>
    <x v="109"/>
    <d v="2019-11-06T00:00:00"/>
    <s v="Pievienota summa"/>
    <s v="Apstiprināta"/>
    <n v="288.60000000000002"/>
    <n v="50.93"/>
    <x v="1"/>
    <x v="1"/>
  </r>
  <r>
    <x v="3"/>
    <x v="40"/>
    <s v="Līgums"/>
    <x v="1"/>
    <x v="65"/>
    <d v="2019-01-29T00:00:00"/>
    <s v="Pamatsumma"/>
    <s v="Slēgta"/>
    <n v="8.48"/>
    <n v="1.5"/>
    <x v="1"/>
    <x v="1"/>
  </r>
  <r>
    <x v="3"/>
    <x v="40"/>
    <s v="Līgums"/>
    <x v="1"/>
    <x v="66"/>
    <d v="2019-11-20T00:00:00"/>
    <s v="Pamatsumma"/>
    <s v="Slēgta"/>
    <n v="100.74"/>
    <n v="17.78"/>
    <x v="1"/>
    <x v="1"/>
  </r>
  <r>
    <x v="3"/>
    <x v="36"/>
    <s v="Līgums"/>
    <x v="0"/>
    <x v="59"/>
    <d v="2018-12-13T00:00:00"/>
    <s v="Pamatsumma"/>
    <s v="Slēgta"/>
    <n v="262.3"/>
    <n v="46.29"/>
    <x v="1"/>
    <x v="1"/>
  </r>
  <r>
    <x v="3"/>
    <x v="36"/>
    <s v="Līgums"/>
    <x v="1"/>
    <x v="67"/>
    <d v="2019-06-20T00:00:00"/>
    <s v="Pamatsumma"/>
    <s v="Slēgta"/>
    <n v="12.78"/>
    <n v="2.2599999999999998"/>
    <x v="1"/>
    <x v="1"/>
  </r>
  <r>
    <x v="3"/>
    <x v="41"/>
    <s v="Līgums"/>
    <x v="1"/>
    <x v="68"/>
    <d v="2019-08-21T00:00:00"/>
    <s v="Pamatsumma"/>
    <s v="Slēgta"/>
    <n v="5094.43"/>
    <n v="899.02"/>
    <x v="1"/>
    <x v="1"/>
  </r>
  <r>
    <x v="3"/>
    <x v="41"/>
    <s v="Līgums"/>
    <x v="1"/>
    <x v="69"/>
    <d v="2019-08-23T00:00:00"/>
    <s v="Pamatsumma"/>
    <s v="Slēgta"/>
    <n v="1037.47"/>
    <n v="183.08"/>
    <x v="1"/>
    <x v="1"/>
  </r>
  <r>
    <x v="3"/>
    <x v="41"/>
    <s v="Līgums"/>
    <x v="1"/>
    <x v="70"/>
    <d v="2019-11-29T00:00:00"/>
    <s v="Pamatsumma"/>
    <s v="Slēgta"/>
    <n v="977.94"/>
    <n v="172.58"/>
    <x v="1"/>
    <x v="1"/>
  </r>
  <r>
    <x v="3"/>
    <x v="41"/>
    <s v="Līgums"/>
    <x v="1"/>
    <x v="71"/>
    <d v="2019-12-18T00:00:00"/>
    <s v="Pamatsumma"/>
    <s v="Slēgta"/>
    <n v="69.67"/>
    <n v="12.29"/>
    <x v="1"/>
    <x v="1"/>
  </r>
  <r>
    <x v="3"/>
    <x v="41"/>
    <s v="Līgums"/>
    <x v="1"/>
    <x v="110"/>
    <d v="2020-04-30T00:00:00"/>
    <s v="Pamatsumma"/>
    <s v="Slēgta"/>
    <n v="16.989999999999998"/>
    <n v="3"/>
    <x v="1"/>
    <x v="1"/>
  </r>
  <r>
    <x v="3"/>
    <x v="42"/>
    <s v="Līgums"/>
    <x v="1"/>
    <x v="72"/>
    <d v="2018-12-19T00:00:00"/>
    <s v="Pamatsumma"/>
    <s v="Slēgta"/>
    <n v="16.98"/>
    <n v="3"/>
    <x v="1"/>
    <x v="1"/>
  </r>
  <r>
    <x v="0"/>
    <x v="43"/>
    <s v="Pabeigts"/>
    <x v="0"/>
    <x v="73"/>
    <d v="2019-11-20T00:00:00"/>
    <s v="Pamatsumma"/>
    <s v="Slēgta"/>
    <n v="52.74"/>
    <n v="4.66"/>
    <x v="2"/>
    <x v="1"/>
  </r>
  <r>
    <x v="0"/>
    <x v="43"/>
    <s v="Pabeigts"/>
    <x v="0"/>
    <x v="74"/>
    <d v="2020-01-29T00:00:00"/>
    <s v="Pamatsumma"/>
    <s v="Slēgta"/>
    <n v="4192.6899999999996"/>
    <n v="369.95"/>
    <x v="2"/>
    <x v="1"/>
  </r>
  <r>
    <x v="0"/>
    <x v="14"/>
    <s v="Pabeigts"/>
    <x v="0"/>
    <x v="20"/>
    <d v="2018-09-27T00:00:00"/>
    <s v="Pamatsumma"/>
    <s v="Slēgta"/>
    <n v="932.3"/>
    <n v="82.26"/>
    <x v="2"/>
    <x v="0"/>
  </r>
  <r>
    <x v="0"/>
    <x v="11"/>
    <s v="Līgums"/>
    <x v="0"/>
    <x v="13"/>
    <d v="2018-03-15T00:00:00"/>
    <s v="Pamatsumma"/>
    <s v="Slēgta"/>
    <n v="219.78"/>
    <n v="19.39"/>
    <x v="2"/>
    <x v="0"/>
  </r>
  <r>
    <x v="0"/>
    <x v="11"/>
    <s v="Līgums"/>
    <x v="0"/>
    <x v="17"/>
    <d v="2018-06-28T00:00:00"/>
    <s v="Pamatsumma"/>
    <s v="Slēgta"/>
    <n v="994.74"/>
    <n v="87.77"/>
    <x v="2"/>
    <x v="0"/>
  </r>
  <r>
    <x v="0"/>
    <x v="11"/>
    <s v="Līgums"/>
    <x v="0"/>
    <x v="18"/>
    <d v="2018-06-28T00:00:00"/>
    <s v="Pamatsumma"/>
    <s v="Slēgta"/>
    <n v="282.32"/>
    <n v="24.91"/>
    <x v="2"/>
    <x v="0"/>
  </r>
  <r>
    <x v="0"/>
    <x v="11"/>
    <s v="Līgums"/>
    <x v="0"/>
    <x v="19"/>
    <d v="2018-07-20T00:00:00"/>
    <s v="Pamatsumma"/>
    <s v="Slēgta"/>
    <n v="717.38"/>
    <n v="63.3"/>
    <x v="2"/>
    <x v="0"/>
  </r>
  <r>
    <x v="0"/>
    <x v="11"/>
    <s v="Līgums"/>
    <x v="0"/>
    <x v="28"/>
    <d v="2019-04-26T00:00:00"/>
    <s v="Pamatsumma"/>
    <s v="Slēgta"/>
    <n v="1532.97"/>
    <n v="135.26"/>
    <x v="2"/>
    <x v="0"/>
  </r>
  <r>
    <x v="0"/>
    <x v="11"/>
    <s v="Līgums"/>
    <x v="0"/>
    <x v="28"/>
    <d v="2019-04-26T00:00:00"/>
    <s v="Pievienota summa"/>
    <s v="Slēgta"/>
    <n v="262.62"/>
    <n v="23.17"/>
    <x v="2"/>
    <x v="0"/>
  </r>
  <r>
    <x v="0"/>
    <x v="18"/>
    <s v="Pabeigts"/>
    <x v="0"/>
    <x v="25"/>
    <d v="2018-12-12T00:00:00"/>
    <s v="Pamatsumma"/>
    <s v="Slēgta"/>
    <n v="424.54"/>
    <n v="37.46"/>
    <x v="2"/>
    <x v="0"/>
  </r>
  <r>
    <x v="0"/>
    <x v="17"/>
    <s v="Līgums"/>
    <x v="0"/>
    <x v="24"/>
    <d v="2018-11-14T00:00:00"/>
    <s v="Pamatsumma"/>
    <s v="Slēgta"/>
    <n v="896.55"/>
    <n v="79.099999999999994"/>
    <x v="2"/>
    <x v="0"/>
  </r>
  <r>
    <x v="0"/>
    <x v="10"/>
    <s v="Pabeigts"/>
    <x v="0"/>
    <x v="12"/>
    <d v="2018-02-13T00:00:00"/>
    <s v="Pamatsumma"/>
    <s v="Slēgta"/>
    <n v="924.23"/>
    <n v="81.55"/>
    <x v="2"/>
    <x v="0"/>
  </r>
  <r>
    <x v="0"/>
    <x v="19"/>
    <s v="Līgums"/>
    <x v="0"/>
    <x v="26"/>
    <d v="2019-01-11T00:00:00"/>
    <s v="Pamatsumma"/>
    <s v="Slēgta"/>
    <n v="733.63"/>
    <n v="64.73"/>
    <x v="2"/>
    <x v="0"/>
  </r>
  <r>
    <x v="0"/>
    <x v="19"/>
    <s v="Līgums"/>
    <x v="0"/>
    <x v="30"/>
    <d v="2019-05-28T00:00:00"/>
    <s v="Pamatsumma"/>
    <s v="Slēgta"/>
    <n v="179.76"/>
    <n v="15.86"/>
    <x v="2"/>
    <x v="0"/>
  </r>
  <r>
    <x v="0"/>
    <x v="19"/>
    <s v="Līgums"/>
    <x v="1"/>
    <x v="37"/>
    <d v="2019-10-25T00:00:00"/>
    <s v="Pamatsumma"/>
    <s v="Slēgta"/>
    <n v="100.4"/>
    <n v="8.86"/>
    <x v="2"/>
    <x v="1"/>
  </r>
  <r>
    <x v="0"/>
    <x v="19"/>
    <s v="Līgums"/>
    <x v="1"/>
    <x v="75"/>
    <d v="2020-02-18T00:00:00"/>
    <s v="Pamatsumma"/>
    <s v="Slēgta"/>
    <n v="126.83"/>
    <n v="11.19"/>
    <x v="2"/>
    <x v="1"/>
  </r>
  <r>
    <x v="0"/>
    <x v="16"/>
    <s v="Līgums"/>
    <x v="0"/>
    <x v="23"/>
    <d v="2018-11-06T00:00:00"/>
    <s v="Pamatsumma"/>
    <s v="Slēgta"/>
    <n v="11.9"/>
    <n v="1.05"/>
    <x v="2"/>
    <x v="0"/>
  </r>
  <r>
    <x v="0"/>
    <x v="1"/>
    <s v="Pabeigts"/>
    <x v="0"/>
    <x v="1"/>
    <d v="2017-06-30T00:00:00"/>
    <s v="Pamatsumma"/>
    <s v="Slēgta"/>
    <n v="89.34"/>
    <n v="7.88"/>
    <x v="2"/>
    <x v="0"/>
  </r>
  <r>
    <x v="0"/>
    <x v="1"/>
    <s v="Pabeigts"/>
    <x v="0"/>
    <x v="76"/>
    <d v="2020-04-01T00:00:00"/>
    <s v="Pamatsumma"/>
    <s v="Slēgta"/>
    <n v="1184.78"/>
    <n v="104.54"/>
    <x v="2"/>
    <x v="1"/>
  </r>
  <r>
    <x v="0"/>
    <x v="6"/>
    <s v="Pabeigts"/>
    <x v="0"/>
    <x v="6"/>
    <d v="2017-10-19T00:00:00"/>
    <s v="Pamatsumma"/>
    <s v="Slēgta"/>
    <n v="1535.43"/>
    <n v="135.47999999999999"/>
    <x v="2"/>
    <x v="0"/>
  </r>
  <r>
    <x v="0"/>
    <x v="6"/>
    <s v="Pabeigts"/>
    <x v="0"/>
    <x v="77"/>
    <d v="2020-04-24T00:00:00"/>
    <s v="Pamatsumma"/>
    <s v="Slēgta"/>
    <n v="131"/>
    <n v="11.56"/>
    <x v="2"/>
    <x v="1"/>
  </r>
  <r>
    <x v="0"/>
    <x v="3"/>
    <s v="Līgums"/>
    <x v="0"/>
    <x v="3"/>
    <d v="2017-08-28T00:00:00"/>
    <s v="Pamatsumma"/>
    <s v="Slēgta"/>
    <n v="148.80000000000001"/>
    <n v="13.13"/>
    <x v="2"/>
    <x v="0"/>
  </r>
  <r>
    <x v="0"/>
    <x v="3"/>
    <s v="Līgums"/>
    <x v="0"/>
    <x v="15"/>
    <d v="2018-03-22T00:00:00"/>
    <s v="Pamatsumma"/>
    <s v="Slēgta"/>
    <n v="956.25"/>
    <n v="84.37"/>
    <x v="2"/>
    <x v="0"/>
  </r>
  <r>
    <x v="0"/>
    <x v="15"/>
    <s v="Līgums"/>
    <x v="0"/>
    <x v="22"/>
    <d v="2018-10-19T00:00:00"/>
    <s v="Pamatsumma"/>
    <s v="Slēgta"/>
    <n v="277.11"/>
    <n v="24.45"/>
    <x v="2"/>
    <x v="0"/>
  </r>
  <r>
    <x v="0"/>
    <x v="15"/>
    <s v="Līgums"/>
    <x v="0"/>
    <x v="27"/>
    <d v="2019-02-06T00:00:00"/>
    <s v="Pamatsumma"/>
    <s v="Slēgta"/>
    <n v="605.65"/>
    <n v="53.44"/>
    <x v="2"/>
    <x v="0"/>
  </r>
  <r>
    <x v="0"/>
    <x v="15"/>
    <s v="Līgums"/>
    <x v="1"/>
    <x v="38"/>
    <d v="2019-11-15T00:00:00"/>
    <s v="Pamatsumma"/>
    <s v="Slēgta"/>
    <n v="1040.6400000000001"/>
    <n v="91.83"/>
    <x v="2"/>
    <x v="1"/>
  </r>
  <r>
    <x v="0"/>
    <x v="15"/>
    <s v="Līgums"/>
    <x v="1"/>
    <x v="78"/>
    <d v="2020-03-25T00:00:00"/>
    <s v="Pamatsumma"/>
    <s v="Slēgta"/>
    <n v="52666.52"/>
    <n v="4647.04"/>
    <x v="2"/>
    <x v="1"/>
  </r>
  <r>
    <x v="0"/>
    <x v="5"/>
    <s v="Līgums"/>
    <x v="0"/>
    <x v="5"/>
    <d v="2017-09-18T00:00:00"/>
    <s v="Pamatsumma"/>
    <s v="Slēgta"/>
    <n v="83.56"/>
    <n v="7.37"/>
    <x v="2"/>
    <x v="0"/>
  </r>
  <r>
    <x v="0"/>
    <x v="5"/>
    <s v="Līgums"/>
    <x v="0"/>
    <x v="8"/>
    <d v="2017-11-22T00:00:00"/>
    <s v="Pamatsumma"/>
    <s v="Slēgta"/>
    <n v="460.05"/>
    <n v="40.590000000000003"/>
    <x v="2"/>
    <x v="0"/>
  </r>
  <r>
    <x v="0"/>
    <x v="5"/>
    <s v="Līgums"/>
    <x v="0"/>
    <x v="9"/>
    <d v="2017-12-06T00:00:00"/>
    <s v="Pamatsumma"/>
    <s v="Slēgta"/>
    <n v="267.8"/>
    <n v="23.63"/>
    <x v="2"/>
    <x v="0"/>
  </r>
  <r>
    <x v="0"/>
    <x v="5"/>
    <s v="Līgums"/>
    <x v="1"/>
    <x v="79"/>
    <d v="2020-04-09T00:00:00"/>
    <s v="Pamatsumma"/>
    <s v="Slēgta"/>
    <n v="12.36"/>
    <n v="1.0900000000000001"/>
    <x v="2"/>
    <x v="1"/>
  </r>
  <r>
    <x v="0"/>
    <x v="20"/>
    <s v="Pabeigts"/>
    <x v="0"/>
    <x v="29"/>
    <d v="2019-02-12T00:00:00"/>
    <s v="Pamatsumma"/>
    <s v="Slēgta"/>
    <n v="389.35"/>
    <n v="34.36"/>
    <x v="2"/>
    <x v="0"/>
  </r>
  <r>
    <x v="0"/>
    <x v="20"/>
    <s v="Pabeigts"/>
    <x v="0"/>
    <x v="80"/>
    <d v="2020-03-17T00:00:00"/>
    <s v="Pamatsumma"/>
    <s v="Slēgta"/>
    <n v="38.43"/>
    <n v="3.39"/>
    <x v="2"/>
    <x v="1"/>
  </r>
  <r>
    <x v="0"/>
    <x v="12"/>
    <s v="Līgums"/>
    <x v="0"/>
    <x v="14"/>
    <d v="2018-03-27T00:00:00"/>
    <s v="Pamatsumma"/>
    <s v="Slēgta"/>
    <n v="1323.65"/>
    <n v="116.79"/>
    <x v="2"/>
    <x v="0"/>
  </r>
  <r>
    <x v="0"/>
    <x v="44"/>
    <s v="Līgums"/>
    <x v="1"/>
    <x v="81"/>
    <d v="2020-02-25T00:00:00"/>
    <s v="Pamatsumma"/>
    <s v="Slēgta"/>
    <n v="147.07"/>
    <n v="12.97"/>
    <x v="2"/>
    <x v="1"/>
  </r>
  <r>
    <x v="0"/>
    <x v="0"/>
    <s v="Pabeigts"/>
    <x v="0"/>
    <x v="0"/>
    <d v="2017-04-20T00:00:00"/>
    <s v="Pamatsumma"/>
    <s v="Slēgta"/>
    <n v="65.569999999999993"/>
    <n v="5.79"/>
    <x v="2"/>
    <x v="0"/>
  </r>
  <r>
    <x v="0"/>
    <x v="0"/>
    <s v="Pabeigts"/>
    <x v="0"/>
    <x v="0"/>
    <d v="2017-04-20T00:00:00"/>
    <s v="Pievienota summa"/>
    <s v="Slēgta"/>
    <n v="15.47"/>
    <n v="1.37"/>
    <x v="2"/>
    <x v="0"/>
  </r>
  <r>
    <x v="0"/>
    <x v="13"/>
    <s v="Pabeigts"/>
    <x v="0"/>
    <x v="16"/>
    <d v="2018-04-06T00:00:00"/>
    <s v="Pamatsumma"/>
    <s v="Slēgta"/>
    <n v="403.6"/>
    <n v="0"/>
    <x v="2"/>
    <x v="0"/>
  </r>
  <r>
    <x v="0"/>
    <x v="13"/>
    <s v="Pabeigts"/>
    <x v="0"/>
    <x v="21"/>
    <d v="2018-10-01T00:00:00"/>
    <s v="Pamatsumma"/>
    <s v="Slēgta"/>
    <n v="186.2"/>
    <n v="0"/>
    <x v="2"/>
    <x v="0"/>
  </r>
  <r>
    <x v="0"/>
    <x v="13"/>
    <s v="Pabeigts"/>
    <x v="0"/>
    <x v="32"/>
    <d v="2019-06-13T00:00:00"/>
    <s v="Pamatsumma"/>
    <s v="Slēgta"/>
    <n v="284.73"/>
    <n v="0"/>
    <x v="2"/>
    <x v="0"/>
  </r>
  <r>
    <x v="0"/>
    <x v="22"/>
    <s v="Līgums"/>
    <x v="0"/>
    <x v="33"/>
    <d v="2019-06-14T00:00:00"/>
    <s v="Pamatsumma"/>
    <s v="Slēgta"/>
    <n v="107.4"/>
    <n v="9.4700000000000006"/>
    <x v="2"/>
    <x v="0"/>
  </r>
  <r>
    <x v="0"/>
    <x v="4"/>
    <s v="Līgums"/>
    <x v="0"/>
    <x v="4"/>
    <d v="2017-08-28T00:00:00"/>
    <s v="Pamatsumma"/>
    <s v="Slēgta"/>
    <n v="1134.56"/>
    <n v="100.11"/>
    <x v="2"/>
    <x v="0"/>
  </r>
  <r>
    <x v="0"/>
    <x v="8"/>
    <s v="Pabeigts"/>
    <x v="0"/>
    <x v="10"/>
    <d v="2017-12-21T00:00:00"/>
    <s v="Pamatsumma"/>
    <s v="Slēgta"/>
    <n v="923.18"/>
    <n v="81.459999999999994"/>
    <x v="2"/>
    <x v="0"/>
  </r>
  <r>
    <x v="0"/>
    <x v="9"/>
    <s v="Līgums"/>
    <x v="0"/>
    <x v="11"/>
    <d v="2018-01-25T00:00:00"/>
    <s v="Pamatsumma"/>
    <s v="Slēgta"/>
    <n v="42.5"/>
    <n v="3.75"/>
    <x v="2"/>
    <x v="0"/>
  </r>
  <r>
    <x v="0"/>
    <x v="9"/>
    <s v="Līgums"/>
    <x v="1"/>
    <x v="82"/>
    <d v="2020-02-04T00:00:00"/>
    <s v="Pamatsumma"/>
    <s v="Slēgta"/>
    <n v="531.25"/>
    <n v="46.87"/>
    <x v="2"/>
    <x v="1"/>
  </r>
  <r>
    <x v="0"/>
    <x v="9"/>
    <s v="Līgums"/>
    <x v="1"/>
    <x v="83"/>
    <d v="2020-02-04T00:00:00"/>
    <s v="Pamatsumma"/>
    <s v="Slēgta"/>
    <n v="405.45"/>
    <n v="35.770000000000003"/>
    <x v="2"/>
    <x v="1"/>
  </r>
  <r>
    <x v="0"/>
    <x v="24"/>
    <s v="Līgums"/>
    <x v="1"/>
    <x v="84"/>
    <d v="2017-12-19T00:00:00"/>
    <s v="Pamatsumma"/>
    <s v="Slēgta"/>
    <n v="4.67"/>
    <n v="0"/>
    <x v="2"/>
    <x v="1"/>
  </r>
  <r>
    <x v="0"/>
    <x v="24"/>
    <s v="Līgums"/>
    <x v="1"/>
    <x v="35"/>
    <d v="2019-02-20T00:00:00"/>
    <s v="Pamatsumma"/>
    <s v="Slēgta"/>
    <n v="567.04"/>
    <n v="0"/>
    <x v="2"/>
    <x v="1"/>
  </r>
  <r>
    <x v="0"/>
    <x v="24"/>
    <s v="Līgums"/>
    <x v="1"/>
    <x v="85"/>
    <d v="2020-03-25T00:00:00"/>
    <s v="Pamatsumma"/>
    <s v="Slēgta"/>
    <n v="479.42"/>
    <n v="0"/>
    <x v="2"/>
    <x v="1"/>
  </r>
  <r>
    <x v="0"/>
    <x v="2"/>
    <s v="Līgums"/>
    <x v="0"/>
    <x v="2"/>
    <d v="2017-08-15T00:00:00"/>
    <s v="Pamatsumma"/>
    <s v="Slēgta"/>
    <n v="336.43"/>
    <n v="29.68"/>
    <x v="2"/>
    <x v="0"/>
  </r>
  <r>
    <x v="0"/>
    <x v="23"/>
    <s v="Pabeigts"/>
    <x v="0"/>
    <x v="34"/>
    <d v="2019-07-23T00:00:00"/>
    <s v="Pamatsumma"/>
    <s v="Slēgta"/>
    <n v="52.7"/>
    <n v="0"/>
    <x v="2"/>
    <x v="0"/>
  </r>
  <r>
    <x v="0"/>
    <x v="7"/>
    <s v="Pabeigts"/>
    <x v="0"/>
    <x v="7"/>
    <d v="2017-10-20T00:00:00"/>
    <s v="Pamatsumma"/>
    <s v="Slēgta"/>
    <n v="2.0099999999999998"/>
    <n v="0.19"/>
    <x v="2"/>
    <x v="0"/>
  </r>
  <r>
    <x v="0"/>
    <x v="26"/>
    <s v="Līgums"/>
    <x v="1"/>
    <x v="39"/>
    <d v="2020-01-08T00:00:00"/>
    <s v="Pamatsumma"/>
    <s v="Slēgta"/>
    <n v="4181.12"/>
    <n v="0"/>
    <x v="2"/>
    <x v="1"/>
  </r>
  <r>
    <x v="0"/>
    <x v="26"/>
    <s v="Līgums"/>
    <x v="1"/>
    <x v="86"/>
    <d v="2020-05-15T00:00:00"/>
    <s v="Pamatsumma"/>
    <s v="Slēgta"/>
    <n v="923.33"/>
    <n v="0"/>
    <x v="2"/>
    <x v="1"/>
  </r>
  <r>
    <x v="0"/>
    <x v="45"/>
    <s v="Līgums"/>
    <x v="1"/>
    <x v="87"/>
    <d v="2020-03-19T00:00:00"/>
    <s v="Pamatsumma"/>
    <s v="Slēgta"/>
    <n v="2269.89"/>
    <n v="1362.73"/>
    <x v="2"/>
    <x v="1"/>
  </r>
  <r>
    <x v="0"/>
    <x v="46"/>
    <s v="Līgums"/>
    <x v="1"/>
    <x v="88"/>
    <d v="2020-04-06T00:00:00"/>
    <s v="Pamatsumma"/>
    <s v="Slēgta"/>
    <n v="805.02"/>
    <n v="0"/>
    <x v="2"/>
    <x v="1"/>
  </r>
  <r>
    <x v="0"/>
    <x v="47"/>
    <s v="Līgums"/>
    <x v="1"/>
    <x v="89"/>
    <d v="2020-03-17T00:00:00"/>
    <s v="Pamatsumma"/>
    <s v="Slēgta"/>
    <n v="604.91999999999996"/>
    <n v="0"/>
    <x v="2"/>
    <x v="1"/>
  </r>
  <r>
    <x v="0"/>
    <x v="48"/>
    <s v="Līgums"/>
    <x v="1"/>
    <x v="90"/>
    <d v="2020-01-16T00:00:00"/>
    <s v="Pamatsumma"/>
    <s v="Slēgta"/>
    <n v="36.25"/>
    <n v="21.76"/>
    <x v="2"/>
    <x v="1"/>
  </r>
  <r>
    <x v="0"/>
    <x v="21"/>
    <s v="Līgums"/>
    <x v="0"/>
    <x v="31"/>
    <d v="2019-05-31T00:00:00"/>
    <s v="Pamatsumma"/>
    <s v="Slēgta"/>
    <n v="1883.15"/>
    <n v="0"/>
    <x v="2"/>
    <x v="0"/>
  </r>
  <r>
    <x v="0"/>
    <x v="27"/>
    <s v="Līgums"/>
    <x v="1"/>
    <x v="40"/>
    <d v="2020-04-03T00:00:00"/>
    <s v="Pamatsumma"/>
    <s v="Slēgta"/>
    <n v="221.11"/>
    <n v="0"/>
    <x v="2"/>
    <x v="1"/>
  </r>
  <r>
    <x v="0"/>
    <x v="27"/>
    <s v="Līgums"/>
    <x v="1"/>
    <x v="40"/>
    <d v="2020-04-03T00:00:00"/>
    <s v="Pievienota summa"/>
    <s v="Slēgta"/>
    <n v="761.61"/>
    <n v="0"/>
    <x v="2"/>
    <x v="1"/>
  </r>
  <r>
    <x v="0"/>
    <x v="27"/>
    <s v="Līgums"/>
    <x v="1"/>
    <x v="91"/>
    <d v="2020-04-03T00:00:00"/>
    <s v="Pamatsumma"/>
    <s v="Slēgta"/>
    <n v="110.56"/>
    <n v="0"/>
    <x v="2"/>
    <x v="1"/>
  </r>
  <r>
    <x v="0"/>
    <x v="25"/>
    <s v="Līgums"/>
    <x v="1"/>
    <x v="36"/>
    <d v="2019-09-20T00:00:00"/>
    <s v="Pamatsumma"/>
    <s v="Slēgta"/>
    <n v="13.18"/>
    <n v="0"/>
    <x v="2"/>
    <x v="1"/>
  </r>
  <r>
    <x v="0"/>
    <x v="25"/>
    <s v="Līgums"/>
    <x v="1"/>
    <x v="92"/>
    <d v="2020-01-14T00:00:00"/>
    <s v="Pamatsumma"/>
    <s v="Slēgta"/>
    <n v="547.29"/>
    <n v="0"/>
    <x v="2"/>
    <x v="1"/>
  </r>
  <r>
    <x v="0"/>
    <x v="25"/>
    <s v="Līgums"/>
    <x v="1"/>
    <x v="93"/>
    <d v="2020-03-25T00:00:00"/>
    <s v="Pamatsumma"/>
    <s v="Slēgta"/>
    <n v="2196.4899999999998"/>
    <n v="0"/>
    <x v="2"/>
    <x v="1"/>
  </r>
  <r>
    <x v="0"/>
    <x v="49"/>
    <s v="Līgums"/>
    <x v="1"/>
    <x v="94"/>
    <d v="2020-01-13T00:00:00"/>
    <s v="Pamatsumma"/>
    <s v="Slēgta"/>
    <n v="1780.66"/>
    <n v="0"/>
    <x v="2"/>
    <x v="1"/>
  </r>
  <r>
    <x v="0"/>
    <x v="50"/>
    <s v="Līgums"/>
    <x v="1"/>
    <x v="95"/>
    <d v="2020-02-07T00:00:00"/>
    <s v="Pamatsumma"/>
    <s v="Slēgta"/>
    <n v="1643.34"/>
    <n v="0"/>
    <x v="2"/>
    <x v="1"/>
  </r>
  <r>
    <x v="0"/>
    <x v="50"/>
    <s v="Līgums"/>
    <x v="1"/>
    <x v="96"/>
    <d v="2020-02-11T00:00:00"/>
    <s v="Pamatsumma"/>
    <s v="Slēgta"/>
    <n v="589.29999999999995"/>
    <n v="0"/>
    <x v="2"/>
    <x v="1"/>
  </r>
  <r>
    <x v="0"/>
    <x v="50"/>
    <s v="Līgums"/>
    <x v="1"/>
    <x v="97"/>
    <d v="2020-05-15T00:00:00"/>
    <s v="Pamatsumma"/>
    <s v="Slēgta"/>
    <n v="329.75"/>
    <n v="0"/>
    <x v="2"/>
    <x v="1"/>
  </r>
  <r>
    <x v="0"/>
    <x v="51"/>
    <s v="Līgums"/>
    <x v="1"/>
    <x v="98"/>
    <d v="2020-02-18T00:00:00"/>
    <s v="Pamatsumma"/>
    <s v="Slēgta"/>
    <n v="12.21"/>
    <n v="7.32"/>
    <x v="2"/>
    <x v="1"/>
  </r>
  <r>
    <x v="0"/>
    <x v="28"/>
    <s v="Līgums"/>
    <x v="1"/>
    <x v="41"/>
    <d v="2020-01-10T00:00:00"/>
    <s v="Pamatsumma"/>
    <s v="Slēgta"/>
    <n v="619.16"/>
    <n v="0"/>
    <x v="2"/>
    <x v="1"/>
  </r>
  <r>
    <x v="0"/>
    <x v="52"/>
    <s v="Līgums"/>
    <x v="0"/>
    <x v="99"/>
    <d v="2020-02-28T00:00:00"/>
    <s v="Pamatsumma"/>
    <s v="Slēgta"/>
    <n v="12.1"/>
    <n v="0"/>
    <x v="2"/>
    <x v="1"/>
  </r>
  <r>
    <x v="0"/>
    <x v="53"/>
    <s v="Līgums"/>
    <x v="1"/>
    <x v="100"/>
    <d v="2020-03-09T00:00:00"/>
    <s v="Pamatsumma"/>
    <s v="Slēgta"/>
    <n v="177.93"/>
    <n v="106.81"/>
    <x v="2"/>
    <x v="1"/>
  </r>
  <r>
    <x v="0"/>
    <x v="54"/>
    <s v="Līgums"/>
    <x v="1"/>
    <x v="101"/>
    <d v="2020-03-12T00:00:00"/>
    <s v="Pamatsumma"/>
    <s v="Slēgta"/>
    <n v="215.08"/>
    <n v="0"/>
    <x v="2"/>
    <x v="1"/>
  </r>
  <r>
    <x v="1"/>
    <x v="29"/>
    <s v="Līgums"/>
    <x v="1"/>
    <x v="42"/>
    <d v="2019-10-08T00:00:00"/>
    <s v="Pamatsumma"/>
    <s v="Slēgta"/>
    <n v="82.39"/>
    <n v="0"/>
    <x v="2"/>
    <x v="1"/>
  </r>
  <r>
    <x v="1"/>
    <x v="55"/>
    <s v="Līgums"/>
    <x v="1"/>
    <x v="102"/>
    <d v="2020-02-13T00:00:00"/>
    <s v="Pamatsumma"/>
    <s v="Slēgta"/>
    <n v="325.39"/>
    <n v="0"/>
    <x v="2"/>
    <x v="1"/>
  </r>
  <r>
    <x v="2"/>
    <x v="30"/>
    <s v="Līgums"/>
    <x v="0"/>
    <x v="43"/>
    <d v="2018-04-20T00:00:00"/>
    <s v="Pamatsumma"/>
    <s v="Slēgta"/>
    <n v="482.68"/>
    <n v="85.17"/>
    <x v="2"/>
    <x v="0"/>
  </r>
  <r>
    <x v="2"/>
    <x v="30"/>
    <s v="Līgums"/>
    <x v="0"/>
    <x v="44"/>
    <d v="2018-04-20T00:00:00"/>
    <s v="Pamatsumma"/>
    <s v="Slēgta"/>
    <n v="190.53"/>
    <n v="33.619999999999997"/>
    <x v="2"/>
    <x v="0"/>
  </r>
  <r>
    <x v="2"/>
    <x v="30"/>
    <s v="Līgums"/>
    <x v="0"/>
    <x v="44"/>
    <d v="2018-04-20T00:00:00"/>
    <s v="Pievienota summa"/>
    <s v="Slēgta"/>
    <n v="1557.3"/>
    <n v="274.82"/>
    <x v="2"/>
    <x v="0"/>
  </r>
  <r>
    <x v="2"/>
    <x v="30"/>
    <s v="Līgums"/>
    <x v="0"/>
    <x v="45"/>
    <d v="2018-04-20T00:00:00"/>
    <s v="Pamatsumma"/>
    <s v="Slēgta"/>
    <n v="187.45"/>
    <n v="33.08"/>
    <x v="2"/>
    <x v="0"/>
  </r>
  <r>
    <x v="2"/>
    <x v="30"/>
    <s v="Līgums"/>
    <x v="0"/>
    <x v="45"/>
    <d v="2018-04-20T00:00:00"/>
    <s v="Pievienota summa"/>
    <s v="Slēgta"/>
    <n v="1499.62"/>
    <n v="264.64"/>
    <x v="2"/>
    <x v="0"/>
  </r>
  <r>
    <x v="2"/>
    <x v="30"/>
    <s v="Līgums"/>
    <x v="0"/>
    <x v="46"/>
    <d v="2018-04-20T00:00:00"/>
    <s v="Pamatsumma"/>
    <s v="Slēgta"/>
    <n v="293.12"/>
    <n v="51.73"/>
    <x v="2"/>
    <x v="0"/>
  </r>
  <r>
    <x v="2"/>
    <x v="30"/>
    <s v="Līgums"/>
    <x v="0"/>
    <x v="46"/>
    <d v="2018-04-20T00:00:00"/>
    <s v="Pievienota summa"/>
    <s v="Slēgta"/>
    <n v="2395.85"/>
    <n v="422.8"/>
    <x v="2"/>
    <x v="0"/>
  </r>
  <r>
    <x v="2"/>
    <x v="30"/>
    <s v="Līgums"/>
    <x v="0"/>
    <x v="47"/>
    <d v="2018-04-20T00:00:00"/>
    <s v="Pamatsumma"/>
    <s v="Slēgta"/>
    <n v="1177.3800000000001"/>
    <n v="207.77"/>
    <x v="2"/>
    <x v="0"/>
  </r>
  <r>
    <x v="2"/>
    <x v="30"/>
    <s v="Līgums"/>
    <x v="0"/>
    <x v="48"/>
    <d v="2018-04-20T00:00:00"/>
    <s v="Pamatsumma"/>
    <s v="Slēgta"/>
    <n v="565.25"/>
    <n v="99.76"/>
    <x v="2"/>
    <x v="0"/>
  </r>
  <r>
    <x v="2"/>
    <x v="30"/>
    <s v="Līgums"/>
    <x v="0"/>
    <x v="48"/>
    <d v="2018-04-20T00:00:00"/>
    <s v="Pievienota summa"/>
    <s v="Slēgta"/>
    <n v="706.56"/>
    <n v="124.69"/>
    <x v="2"/>
    <x v="0"/>
  </r>
  <r>
    <x v="2"/>
    <x v="30"/>
    <s v="Līgums"/>
    <x v="0"/>
    <x v="49"/>
    <d v="2018-04-20T00:00:00"/>
    <s v="Pamatsumma"/>
    <s v="Slēgta"/>
    <n v="55.43"/>
    <n v="9.7799999999999994"/>
    <x v="2"/>
    <x v="0"/>
  </r>
  <r>
    <x v="2"/>
    <x v="30"/>
    <s v="Līgums"/>
    <x v="0"/>
    <x v="49"/>
    <d v="2018-04-20T00:00:00"/>
    <s v="Pievienota summa"/>
    <s v="Slēgta"/>
    <n v="118.99"/>
    <n v="20.98"/>
    <x v="2"/>
    <x v="0"/>
  </r>
  <r>
    <x v="2"/>
    <x v="30"/>
    <s v="Līgums"/>
    <x v="0"/>
    <x v="50"/>
    <d v="2019-09-06T00:00:00"/>
    <s v="Pamatsumma"/>
    <s v="Slēgta"/>
    <n v="204.9"/>
    <n v="36.15"/>
    <x v="2"/>
    <x v="0"/>
  </r>
  <r>
    <x v="2"/>
    <x v="30"/>
    <s v="Līgums"/>
    <x v="0"/>
    <x v="50"/>
    <d v="2019-09-06T00:00:00"/>
    <s v="Pievienota summa"/>
    <s v="Slēgta"/>
    <n v="234.79"/>
    <n v="41.43"/>
    <x v="2"/>
    <x v="0"/>
  </r>
  <r>
    <x v="2"/>
    <x v="30"/>
    <s v="Līgums"/>
    <x v="1"/>
    <x v="103"/>
    <d v="2020-04-07T00:00:00"/>
    <s v="Pamatsumma"/>
    <s v="Apstiprināta"/>
    <n v="57.64"/>
    <n v="10.17"/>
    <x v="2"/>
    <x v="1"/>
  </r>
  <r>
    <x v="2"/>
    <x v="30"/>
    <s v="Līgums"/>
    <x v="1"/>
    <x v="103"/>
    <d v="2020-04-07T00:00:00"/>
    <s v="Pievienota summa"/>
    <s v="Apstiprināta"/>
    <n v="81.37"/>
    <n v="14.36"/>
    <x v="2"/>
    <x v="1"/>
  </r>
  <r>
    <x v="2"/>
    <x v="31"/>
    <s v="Līgums"/>
    <x v="0"/>
    <x v="51"/>
    <d v="2018-08-20T00:00:00"/>
    <s v="Pamatsumma"/>
    <s v="Slēgta"/>
    <n v="115.29"/>
    <n v="20.350000000000001"/>
    <x v="2"/>
    <x v="1"/>
  </r>
  <r>
    <x v="2"/>
    <x v="32"/>
    <s v="Līgums"/>
    <x v="0"/>
    <x v="52"/>
    <d v="2018-11-01T00:00:00"/>
    <s v="Pamatsumma"/>
    <s v="Slēgta"/>
    <n v="835.4"/>
    <n v="147.41999999999999"/>
    <x v="2"/>
    <x v="1"/>
  </r>
  <r>
    <x v="2"/>
    <x v="32"/>
    <s v="Līgums"/>
    <x v="0"/>
    <x v="53"/>
    <d v="2018-11-01T00:00:00"/>
    <s v="Pamatsumma"/>
    <s v="Slēgta"/>
    <n v="654.4"/>
    <n v="115.48"/>
    <x v="2"/>
    <x v="1"/>
  </r>
  <r>
    <x v="2"/>
    <x v="32"/>
    <s v="Līgums"/>
    <x v="0"/>
    <x v="54"/>
    <d v="2018-11-01T00:00:00"/>
    <s v="Pamatsumma"/>
    <s v="Slēgta"/>
    <n v="4201.3900000000003"/>
    <n v="741.42"/>
    <x v="2"/>
    <x v="1"/>
  </r>
  <r>
    <x v="2"/>
    <x v="33"/>
    <s v="Līgums"/>
    <x v="1"/>
    <x v="55"/>
    <d v="2019-09-11T00:00:00"/>
    <s v="Pamatsumma"/>
    <s v="Slēgta"/>
    <n v="336.73"/>
    <n v="59.42"/>
    <x v="2"/>
    <x v="1"/>
  </r>
  <r>
    <x v="2"/>
    <x v="33"/>
    <s v="Līgums"/>
    <x v="1"/>
    <x v="104"/>
    <d v="2020-04-01T00:00:00"/>
    <s v="Pamatsumma"/>
    <s v="Slēgta"/>
    <n v="430.99"/>
    <n v="76.05"/>
    <x v="2"/>
    <x v="1"/>
  </r>
  <r>
    <x v="3"/>
    <x v="56"/>
    <s v="Līgums"/>
    <x v="1"/>
    <x v="105"/>
    <d v="2020-03-24T00:00:00"/>
    <s v="Pamatsumma"/>
    <s v="Slēgta"/>
    <n v="76.91"/>
    <n v="13.57"/>
    <x v="2"/>
    <x v="1"/>
  </r>
  <r>
    <x v="3"/>
    <x v="56"/>
    <s v="Līgums"/>
    <x v="1"/>
    <x v="106"/>
    <d v="2020-03-24T00:00:00"/>
    <s v="Pamatsumma"/>
    <s v="Slēgta"/>
    <n v="1294.1199999999999"/>
    <n v="228.38"/>
    <x v="2"/>
    <x v="1"/>
  </r>
  <r>
    <x v="3"/>
    <x v="37"/>
    <s v="Līgums"/>
    <x v="1"/>
    <x v="60"/>
    <d v="2019-11-01T00:00:00"/>
    <s v="Pamatsumma"/>
    <s v="Slēgta"/>
    <n v="233.69"/>
    <n v="41.24"/>
    <x v="2"/>
    <x v="1"/>
  </r>
  <r>
    <x v="3"/>
    <x v="34"/>
    <s v="Līgums"/>
    <x v="0"/>
    <x v="56"/>
    <d v="2018-09-14T00:00:00"/>
    <s v="Pamatsumma"/>
    <s v="Slēgta"/>
    <n v="22950"/>
    <n v="4050"/>
    <x v="2"/>
    <x v="1"/>
  </r>
  <r>
    <x v="3"/>
    <x v="34"/>
    <s v="Līgums"/>
    <x v="1"/>
    <x v="61"/>
    <d v="2019-08-30T00:00:00"/>
    <s v="Pamatsumma"/>
    <s v="Slēgta"/>
    <n v="106.11"/>
    <n v="18.72"/>
    <x v="2"/>
    <x v="1"/>
  </r>
  <r>
    <x v="3"/>
    <x v="35"/>
    <s v="Līgums"/>
    <x v="0"/>
    <x v="57"/>
    <d v="2018-11-30T00:00:00"/>
    <s v="Pamatsumma"/>
    <s v="Slēgta"/>
    <n v="433.3"/>
    <n v="76.47"/>
    <x v="2"/>
    <x v="1"/>
  </r>
  <r>
    <x v="3"/>
    <x v="35"/>
    <s v="Līgums"/>
    <x v="0"/>
    <x v="58"/>
    <d v="2019-03-27T00:00:00"/>
    <s v="Pamatsumma"/>
    <s v="Slēgta"/>
    <n v="8.48"/>
    <n v="1.5"/>
    <x v="2"/>
    <x v="1"/>
  </r>
  <r>
    <x v="3"/>
    <x v="35"/>
    <s v="Līgums"/>
    <x v="1"/>
    <x v="62"/>
    <d v="2019-10-11T00:00:00"/>
    <s v="Pamatsumma"/>
    <s v="Slēgta"/>
    <n v="63.75"/>
    <n v="11.25"/>
    <x v="2"/>
    <x v="1"/>
  </r>
  <r>
    <x v="3"/>
    <x v="35"/>
    <s v="Līgums"/>
    <x v="1"/>
    <x v="107"/>
    <d v="2020-03-18T00:00:00"/>
    <s v="Pamatsumma"/>
    <s v="Slēgta"/>
    <n v="1700"/>
    <n v="300"/>
    <x v="2"/>
    <x v="1"/>
  </r>
  <r>
    <x v="3"/>
    <x v="38"/>
    <s v="Līgums"/>
    <x v="1"/>
    <x v="63"/>
    <d v="2019-08-28T00:00:00"/>
    <s v="Pamatsumma"/>
    <s v="Slēgta"/>
    <n v="28.04"/>
    <n v="4.95"/>
    <x v="2"/>
    <x v="1"/>
  </r>
  <r>
    <x v="3"/>
    <x v="39"/>
    <s v="Līgums"/>
    <x v="1"/>
    <x v="64"/>
    <d v="2019-10-18T00:00:00"/>
    <s v="Pamatsumma"/>
    <s v="Slēgta"/>
    <n v="432.36"/>
    <n v="76.3"/>
    <x v="2"/>
    <x v="1"/>
  </r>
  <r>
    <x v="3"/>
    <x v="39"/>
    <s v="Līgums"/>
    <x v="1"/>
    <x v="108"/>
    <d v="2020-01-16T00:00:00"/>
    <s v="Pamatsumma"/>
    <s v="Apstiprināta"/>
    <n v="3383.66"/>
    <n v="597.11"/>
    <x v="2"/>
    <x v="1"/>
  </r>
  <r>
    <x v="3"/>
    <x v="57"/>
    <s v="Līgums"/>
    <x v="1"/>
    <x v="109"/>
    <d v="2019-11-06T00:00:00"/>
    <s v="Pamatsumma"/>
    <s v="Apstiprināta"/>
    <n v="249.95"/>
    <n v="44.11"/>
    <x v="2"/>
    <x v="1"/>
  </r>
  <r>
    <x v="3"/>
    <x v="57"/>
    <s v="Līgums"/>
    <x v="1"/>
    <x v="109"/>
    <d v="2019-11-06T00:00:00"/>
    <s v="Pievienota summa"/>
    <s v="Apstiprināta"/>
    <n v="288.60000000000002"/>
    <n v="50.93"/>
    <x v="2"/>
    <x v="1"/>
  </r>
  <r>
    <x v="3"/>
    <x v="40"/>
    <s v="Līgums"/>
    <x v="1"/>
    <x v="65"/>
    <d v="2019-01-29T00:00:00"/>
    <s v="Pamatsumma"/>
    <s v="Slēgta"/>
    <n v="8.48"/>
    <n v="1.5"/>
    <x v="2"/>
    <x v="1"/>
  </r>
  <r>
    <x v="3"/>
    <x v="40"/>
    <s v="Līgums"/>
    <x v="1"/>
    <x v="66"/>
    <d v="2019-11-20T00:00:00"/>
    <s v="Pamatsumma"/>
    <s v="Slēgta"/>
    <n v="100.74"/>
    <n v="17.78"/>
    <x v="2"/>
    <x v="1"/>
  </r>
  <r>
    <x v="3"/>
    <x v="36"/>
    <s v="Līgums"/>
    <x v="0"/>
    <x v="59"/>
    <d v="2018-12-13T00:00:00"/>
    <s v="Pamatsumma"/>
    <s v="Slēgta"/>
    <n v="262.3"/>
    <n v="46.29"/>
    <x v="2"/>
    <x v="1"/>
  </r>
  <r>
    <x v="3"/>
    <x v="36"/>
    <s v="Līgums"/>
    <x v="1"/>
    <x v="67"/>
    <d v="2019-06-20T00:00:00"/>
    <s v="Pamatsumma"/>
    <s v="Slēgta"/>
    <n v="12.78"/>
    <n v="2.2599999999999998"/>
    <x v="2"/>
    <x v="1"/>
  </r>
  <r>
    <x v="3"/>
    <x v="41"/>
    <s v="Līgums"/>
    <x v="1"/>
    <x v="68"/>
    <d v="2019-08-21T00:00:00"/>
    <s v="Pamatsumma"/>
    <s v="Slēgta"/>
    <n v="5094.43"/>
    <n v="899.02"/>
    <x v="2"/>
    <x v="1"/>
  </r>
  <r>
    <x v="3"/>
    <x v="41"/>
    <s v="Līgums"/>
    <x v="1"/>
    <x v="69"/>
    <d v="2019-08-23T00:00:00"/>
    <s v="Pamatsumma"/>
    <s v="Slēgta"/>
    <n v="1037.47"/>
    <n v="183.08"/>
    <x v="2"/>
    <x v="1"/>
  </r>
  <r>
    <x v="3"/>
    <x v="41"/>
    <s v="Līgums"/>
    <x v="1"/>
    <x v="70"/>
    <d v="2019-11-29T00:00:00"/>
    <s v="Pamatsumma"/>
    <s v="Slēgta"/>
    <n v="977.94"/>
    <n v="172.58"/>
    <x v="2"/>
    <x v="1"/>
  </r>
  <r>
    <x v="3"/>
    <x v="41"/>
    <s v="Līgums"/>
    <x v="1"/>
    <x v="71"/>
    <d v="2019-12-18T00:00:00"/>
    <s v="Pamatsumma"/>
    <s v="Slēgta"/>
    <n v="69.67"/>
    <n v="12.29"/>
    <x v="2"/>
    <x v="1"/>
  </r>
  <r>
    <x v="3"/>
    <x v="41"/>
    <s v="Līgums"/>
    <x v="1"/>
    <x v="110"/>
    <d v="2020-04-30T00:00:00"/>
    <s v="Pamatsumma"/>
    <s v="Slēgta"/>
    <n v="16.989999999999998"/>
    <n v="3"/>
    <x v="2"/>
    <x v="1"/>
  </r>
  <r>
    <x v="3"/>
    <x v="42"/>
    <s v="Līgums"/>
    <x v="1"/>
    <x v="72"/>
    <d v="2018-12-19T00:00:00"/>
    <s v="Pamatsumma"/>
    <s v="Slēgta"/>
    <n v="16.98"/>
    <n v="3"/>
    <x v="2"/>
    <x v="1"/>
  </r>
  <r>
    <x v="0"/>
    <x v="43"/>
    <s v="Pabeigts"/>
    <x v="0"/>
    <x v="73"/>
    <d v="2019-11-20T00:00:00"/>
    <s v="Pamatsumma"/>
    <s v="Slēgta"/>
    <n v="52.74"/>
    <n v="4.66"/>
    <x v="3"/>
    <x v="1"/>
  </r>
  <r>
    <x v="0"/>
    <x v="43"/>
    <s v="Pabeigts"/>
    <x v="0"/>
    <x v="74"/>
    <d v="2020-01-29T00:00:00"/>
    <s v="Pamatsumma"/>
    <s v="Slēgta"/>
    <n v="4192.6899999999996"/>
    <n v="369.95"/>
    <x v="3"/>
    <x v="1"/>
  </r>
  <r>
    <x v="0"/>
    <x v="14"/>
    <s v="Pabeigts"/>
    <x v="0"/>
    <x v="20"/>
    <d v="2018-09-27T00:00:00"/>
    <s v="Pamatsumma"/>
    <s v="Slēgta"/>
    <n v="932.3"/>
    <n v="82.26"/>
    <x v="3"/>
    <x v="0"/>
  </r>
  <r>
    <x v="0"/>
    <x v="11"/>
    <s v="Līgums"/>
    <x v="0"/>
    <x v="13"/>
    <d v="2018-03-15T00:00:00"/>
    <s v="Pamatsumma"/>
    <s v="Slēgta"/>
    <n v="219.78"/>
    <n v="19.39"/>
    <x v="3"/>
    <x v="0"/>
  </r>
  <r>
    <x v="0"/>
    <x v="11"/>
    <s v="Līgums"/>
    <x v="0"/>
    <x v="17"/>
    <d v="2018-06-28T00:00:00"/>
    <s v="Pamatsumma"/>
    <s v="Slēgta"/>
    <n v="994.74"/>
    <n v="87.77"/>
    <x v="3"/>
    <x v="0"/>
  </r>
  <r>
    <x v="0"/>
    <x v="11"/>
    <s v="Līgums"/>
    <x v="0"/>
    <x v="18"/>
    <d v="2018-06-28T00:00:00"/>
    <s v="Pamatsumma"/>
    <s v="Slēgta"/>
    <n v="282.32"/>
    <n v="24.91"/>
    <x v="3"/>
    <x v="0"/>
  </r>
  <r>
    <x v="0"/>
    <x v="11"/>
    <s v="Līgums"/>
    <x v="0"/>
    <x v="19"/>
    <d v="2018-07-20T00:00:00"/>
    <s v="Pamatsumma"/>
    <s v="Slēgta"/>
    <n v="717.38"/>
    <n v="63.3"/>
    <x v="3"/>
    <x v="0"/>
  </r>
  <r>
    <x v="0"/>
    <x v="11"/>
    <s v="Līgums"/>
    <x v="0"/>
    <x v="28"/>
    <d v="2019-04-26T00:00:00"/>
    <s v="Pamatsumma"/>
    <s v="Slēgta"/>
    <n v="1532.97"/>
    <n v="135.26"/>
    <x v="3"/>
    <x v="0"/>
  </r>
  <r>
    <x v="0"/>
    <x v="11"/>
    <s v="Līgums"/>
    <x v="0"/>
    <x v="28"/>
    <d v="2019-04-26T00:00:00"/>
    <s v="Pievienota summa"/>
    <s v="Slēgta"/>
    <n v="262.62"/>
    <n v="23.17"/>
    <x v="3"/>
    <x v="0"/>
  </r>
  <r>
    <x v="0"/>
    <x v="18"/>
    <s v="Pabeigts"/>
    <x v="0"/>
    <x v="25"/>
    <d v="2018-12-12T00:00:00"/>
    <s v="Pamatsumma"/>
    <s v="Slēgta"/>
    <n v="424.54"/>
    <n v="37.46"/>
    <x v="3"/>
    <x v="0"/>
  </r>
  <r>
    <x v="0"/>
    <x v="17"/>
    <s v="Līgums"/>
    <x v="0"/>
    <x v="24"/>
    <d v="2018-11-14T00:00:00"/>
    <s v="Pamatsumma"/>
    <s v="Slēgta"/>
    <n v="896.55"/>
    <n v="79.099999999999994"/>
    <x v="3"/>
    <x v="0"/>
  </r>
  <r>
    <x v="0"/>
    <x v="10"/>
    <s v="Pabeigts"/>
    <x v="0"/>
    <x v="12"/>
    <d v="2018-02-13T00:00:00"/>
    <s v="Pamatsumma"/>
    <s v="Slēgta"/>
    <n v="924.23"/>
    <n v="81.55"/>
    <x v="3"/>
    <x v="0"/>
  </r>
  <r>
    <x v="0"/>
    <x v="19"/>
    <s v="Pabeigts"/>
    <x v="0"/>
    <x v="26"/>
    <d v="2019-01-11T00:00:00"/>
    <s v="Pamatsumma"/>
    <s v="Slēgta"/>
    <n v="733.63"/>
    <n v="64.73"/>
    <x v="3"/>
    <x v="0"/>
  </r>
  <r>
    <x v="0"/>
    <x v="19"/>
    <s v="Pabeigts"/>
    <x v="0"/>
    <x v="30"/>
    <d v="2019-05-28T00:00:00"/>
    <s v="Pamatsumma"/>
    <s v="Slēgta"/>
    <n v="179.76"/>
    <n v="15.86"/>
    <x v="3"/>
    <x v="0"/>
  </r>
  <r>
    <x v="0"/>
    <x v="19"/>
    <s v="Pabeigts"/>
    <x v="0"/>
    <x v="37"/>
    <d v="2019-10-25T00:00:00"/>
    <s v="Pamatsumma"/>
    <s v="Slēgta"/>
    <n v="100.4"/>
    <n v="8.86"/>
    <x v="3"/>
    <x v="1"/>
  </r>
  <r>
    <x v="0"/>
    <x v="19"/>
    <s v="Pabeigts"/>
    <x v="0"/>
    <x v="75"/>
    <d v="2020-02-18T00:00:00"/>
    <s v="Pamatsumma"/>
    <s v="Slēgta"/>
    <n v="126.83"/>
    <n v="11.19"/>
    <x v="3"/>
    <x v="1"/>
  </r>
  <r>
    <x v="0"/>
    <x v="19"/>
    <s v="Pabeigts"/>
    <x v="0"/>
    <x v="111"/>
    <d v="2020-07-16T00:00:00"/>
    <s v="Pamatsumma"/>
    <s v="Slēgta"/>
    <n v="2603.13"/>
    <n v="229.69"/>
    <x v="3"/>
    <x v="1"/>
  </r>
  <r>
    <x v="0"/>
    <x v="19"/>
    <s v="Pabeigts"/>
    <x v="0"/>
    <x v="112"/>
    <d v="2020-07-16T00:00:00"/>
    <s v="Pamatsumma"/>
    <s v="Slēgta"/>
    <n v="677.08"/>
    <n v="59.74"/>
    <x v="3"/>
    <x v="1"/>
  </r>
  <r>
    <x v="0"/>
    <x v="16"/>
    <s v="Līgums"/>
    <x v="0"/>
    <x v="23"/>
    <d v="2018-11-06T00:00:00"/>
    <s v="Pamatsumma"/>
    <s v="Slēgta"/>
    <n v="11.9"/>
    <n v="1.05"/>
    <x v="3"/>
    <x v="0"/>
  </r>
  <r>
    <x v="0"/>
    <x v="1"/>
    <s v="Pabeigts"/>
    <x v="0"/>
    <x v="76"/>
    <d v="2020-04-01T00:00:00"/>
    <s v="Pamatsumma"/>
    <s v="Slēgta"/>
    <n v="1184.78"/>
    <n v="104.54"/>
    <x v="3"/>
    <x v="1"/>
  </r>
  <r>
    <x v="0"/>
    <x v="6"/>
    <s v="Pabeigts"/>
    <x v="0"/>
    <x v="6"/>
    <d v="2017-10-19T00:00:00"/>
    <s v="Pamatsumma"/>
    <s v="Slēgta"/>
    <n v="1535.43"/>
    <n v="135.47999999999999"/>
    <x v="3"/>
    <x v="0"/>
  </r>
  <r>
    <x v="0"/>
    <x v="6"/>
    <s v="Pabeigts"/>
    <x v="0"/>
    <x v="77"/>
    <d v="2020-04-24T00:00:00"/>
    <s v="Pamatsumma"/>
    <s v="Slēgta"/>
    <n v="131"/>
    <n v="11.56"/>
    <x v="3"/>
    <x v="1"/>
  </r>
  <r>
    <x v="0"/>
    <x v="3"/>
    <s v="Līgums"/>
    <x v="0"/>
    <x v="3"/>
    <d v="2017-08-28T00:00:00"/>
    <s v="Pamatsumma"/>
    <s v="Slēgta"/>
    <n v="148.80000000000001"/>
    <n v="13.13"/>
    <x v="3"/>
    <x v="0"/>
  </r>
  <r>
    <x v="0"/>
    <x v="3"/>
    <s v="Līgums"/>
    <x v="0"/>
    <x v="15"/>
    <d v="2018-03-22T00:00:00"/>
    <s v="Pamatsumma"/>
    <s v="Slēgta"/>
    <n v="956.25"/>
    <n v="84.37"/>
    <x v="3"/>
    <x v="0"/>
  </r>
  <r>
    <x v="0"/>
    <x v="15"/>
    <s v="Pabeigts"/>
    <x v="0"/>
    <x v="22"/>
    <d v="2018-10-19T00:00:00"/>
    <s v="Pamatsumma"/>
    <s v="Slēgta"/>
    <n v="277.11"/>
    <n v="24.45"/>
    <x v="3"/>
    <x v="0"/>
  </r>
  <r>
    <x v="0"/>
    <x v="15"/>
    <s v="Pabeigts"/>
    <x v="0"/>
    <x v="27"/>
    <d v="2019-02-06T00:00:00"/>
    <s v="Pamatsumma"/>
    <s v="Slēgta"/>
    <n v="605.65"/>
    <n v="53.44"/>
    <x v="3"/>
    <x v="0"/>
  </r>
  <r>
    <x v="0"/>
    <x v="15"/>
    <s v="Pabeigts"/>
    <x v="0"/>
    <x v="38"/>
    <d v="2019-11-15T00:00:00"/>
    <s v="Pamatsumma"/>
    <s v="Slēgta"/>
    <n v="1040.6400000000001"/>
    <n v="91.83"/>
    <x v="3"/>
    <x v="1"/>
  </r>
  <r>
    <x v="0"/>
    <x v="15"/>
    <s v="Pabeigts"/>
    <x v="0"/>
    <x v="78"/>
    <d v="2020-03-25T00:00:00"/>
    <s v="Pamatsumma"/>
    <s v="Slēgta"/>
    <n v="52666.52"/>
    <n v="4647.04"/>
    <x v="3"/>
    <x v="1"/>
  </r>
  <r>
    <x v="0"/>
    <x v="5"/>
    <s v="Līgums"/>
    <x v="0"/>
    <x v="5"/>
    <d v="2017-09-18T00:00:00"/>
    <s v="Pamatsumma"/>
    <s v="Slēgta"/>
    <n v="83.56"/>
    <n v="7.37"/>
    <x v="3"/>
    <x v="0"/>
  </r>
  <r>
    <x v="0"/>
    <x v="5"/>
    <s v="Līgums"/>
    <x v="0"/>
    <x v="8"/>
    <d v="2017-11-22T00:00:00"/>
    <s v="Pamatsumma"/>
    <s v="Slēgta"/>
    <n v="460.05"/>
    <n v="40.590000000000003"/>
    <x v="3"/>
    <x v="0"/>
  </r>
  <r>
    <x v="0"/>
    <x v="5"/>
    <s v="Līgums"/>
    <x v="0"/>
    <x v="9"/>
    <d v="2017-12-06T00:00:00"/>
    <s v="Pamatsumma"/>
    <s v="Slēgta"/>
    <n v="267.8"/>
    <n v="23.63"/>
    <x v="3"/>
    <x v="0"/>
  </r>
  <r>
    <x v="0"/>
    <x v="5"/>
    <s v="Līgums"/>
    <x v="1"/>
    <x v="79"/>
    <d v="2020-04-09T00:00:00"/>
    <s v="Pamatsumma"/>
    <s v="Slēgta"/>
    <n v="12.36"/>
    <n v="1.0900000000000001"/>
    <x v="3"/>
    <x v="1"/>
  </r>
  <r>
    <x v="0"/>
    <x v="20"/>
    <s v="Pabeigts"/>
    <x v="0"/>
    <x v="29"/>
    <d v="2019-02-12T00:00:00"/>
    <s v="Pamatsumma"/>
    <s v="Slēgta"/>
    <n v="389.35"/>
    <n v="34.36"/>
    <x v="3"/>
    <x v="0"/>
  </r>
  <r>
    <x v="0"/>
    <x v="20"/>
    <s v="Pabeigts"/>
    <x v="0"/>
    <x v="80"/>
    <d v="2020-03-17T00:00:00"/>
    <s v="Pamatsumma"/>
    <s v="Slēgta"/>
    <n v="38.43"/>
    <n v="3.39"/>
    <x v="3"/>
    <x v="1"/>
  </r>
  <r>
    <x v="0"/>
    <x v="12"/>
    <s v="Līgums"/>
    <x v="0"/>
    <x v="14"/>
    <d v="2018-03-27T00:00:00"/>
    <s v="Pamatsumma"/>
    <s v="Slēgta"/>
    <n v="1323.65"/>
    <n v="116.79"/>
    <x v="3"/>
    <x v="0"/>
  </r>
  <r>
    <x v="0"/>
    <x v="44"/>
    <s v="Līgums"/>
    <x v="1"/>
    <x v="81"/>
    <d v="2020-02-25T00:00:00"/>
    <s v="Pamatsumma"/>
    <s v="Slēgta"/>
    <n v="147.07"/>
    <n v="12.97"/>
    <x v="3"/>
    <x v="1"/>
  </r>
  <r>
    <x v="0"/>
    <x v="13"/>
    <s v="Pabeigts"/>
    <x v="0"/>
    <x v="16"/>
    <d v="2018-04-06T00:00:00"/>
    <s v="Pamatsumma"/>
    <s v="Slēgta"/>
    <n v="403.6"/>
    <n v="0"/>
    <x v="3"/>
    <x v="0"/>
  </r>
  <r>
    <x v="0"/>
    <x v="13"/>
    <s v="Pabeigts"/>
    <x v="0"/>
    <x v="21"/>
    <d v="2018-10-01T00:00:00"/>
    <s v="Pamatsumma"/>
    <s v="Slēgta"/>
    <n v="186.2"/>
    <n v="0"/>
    <x v="3"/>
    <x v="0"/>
  </r>
  <r>
    <x v="0"/>
    <x v="13"/>
    <s v="Pabeigts"/>
    <x v="0"/>
    <x v="32"/>
    <d v="2019-06-13T00:00:00"/>
    <s v="Pamatsumma"/>
    <s v="Slēgta"/>
    <n v="284.73"/>
    <n v="0"/>
    <x v="3"/>
    <x v="0"/>
  </r>
  <r>
    <x v="0"/>
    <x v="22"/>
    <s v="Līgums"/>
    <x v="0"/>
    <x v="33"/>
    <d v="2019-06-14T00:00:00"/>
    <s v="Pamatsumma"/>
    <s v="Slēgta"/>
    <n v="107.4"/>
    <n v="9.4700000000000006"/>
    <x v="3"/>
    <x v="0"/>
  </r>
  <r>
    <x v="0"/>
    <x v="4"/>
    <s v="Līgums"/>
    <x v="0"/>
    <x v="4"/>
    <d v="2017-08-28T00:00:00"/>
    <s v="Pamatsumma"/>
    <s v="Slēgta"/>
    <n v="1134.56"/>
    <n v="100.11"/>
    <x v="3"/>
    <x v="0"/>
  </r>
  <r>
    <x v="0"/>
    <x v="8"/>
    <s v="Pabeigts"/>
    <x v="0"/>
    <x v="10"/>
    <d v="2017-12-21T00:00:00"/>
    <s v="Pamatsumma"/>
    <s v="Slēgta"/>
    <n v="923.18"/>
    <n v="81.459999999999994"/>
    <x v="3"/>
    <x v="0"/>
  </r>
  <r>
    <x v="0"/>
    <x v="9"/>
    <s v="Pabeigts"/>
    <x v="0"/>
    <x v="11"/>
    <d v="2018-01-25T00:00:00"/>
    <s v="Pamatsumma"/>
    <s v="Slēgta"/>
    <n v="42.5"/>
    <n v="3.75"/>
    <x v="3"/>
    <x v="0"/>
  </r>
  <r>
    <x v="0"/>
    <x v="9"/>
    <s v="Pabeigts"/>
    <x v="0"/>
    <x v="82"/>
    <d v="2020-02-04T00:00:00"/>
    <s v="Pamatsumma"/>
    <s v="Slēgta"/>
    <n v="531.25"/>
    <n v="46.87"/>
    <x v="3"/>
    <x v="1"/>
  </r>
  <r>
    <x v="0"/>
    <x v="9"/>
    <s v="Pabeigts"/>
    <x v="0"/>
    <x v="83"/>
    <d v="2020-02-04T00:00:00"/>
    <s v="Pamatsumma"/>
    <s v="Slēgta"/>
    <n v="405.45"/>
    <n v="35.770000000000003"/>
    <x v="3"/>
    <x v="1"/>
  </r>
  <r>
    <x v="0"/>
    <x v="24"/>
    <s v="Līgums"/>
    <x v="1"/>
    <x v="84"/>
    <d v="2017-12-19T00:00:00"/>
    <s v="Pamatsumma"/>
    <s v="Slēgta"/>
    <n v="4.67"/>
    <n v="0"/>
    <x v="3"/>
    <x v="1"/>
  </r>
  <r>
    <x v="0"/>
    <x v="24"/>
    <s v="Līgums"/>
    <x v="1"/>
    <x v="35"/>
    <d v="2019-02-20T00:00:00"/>
    <s v="Pamatsumma"/>
    <s v="Slēgta"/>
    <n v="567.04"/>
    <n v="0"/>
    <x v="3"/>
    <x v="1"/>
  </r>
  <r>
    <x v="0"/>
    <x v="24"/>
    <s v="Līgums"/>
    <x v="1"/>
    <x v="85"/>
    <d v="2020-03-25T00:00:00"/>
    <s v="Pamatsumma"/>
    <s v="Slēgta"/>
    <n v="479.42"/>
    <n v="0"/>
    <x v="3"/>
    <x v="1"/>
  </r>
  <r>
    <x v="0"/>
    <x v="2"/>
    <s v="Līgums"/>
    <x v="0"/>
    <x v="2"/>
    <d v="2017-08-15T00:00:00"/>
    <s v="Pamatsumma"/>
    <s v="Slēgta"/>
    <n v="336.43"/>
    <n v="29.68"/>
    <x v="3"/>
    <x v="0"/>
  </r>
  <r>
    <x v="0"/>
    <x v="23"/>
    <s v="Pabeigts"/>
    <x v="0"/>
    <x v="34"/>
    <d v="2019-07-23T00:00:00"/>
    <s v="Pamatsumma"/>
    <s v="Slēgta"/>
    <n v="52.7"/>
    <n v="0"/>
    <x v="3"/>
    <x v="0"/>
  </r>
  <r>
    <x v="0"/>
    <x v="7"/>
    <s v="Pabeigts"/>
    <x v="0"/>
    <x v="7"/>
    <d v="2017-10-20T00:00:00"/>
    <s v="Pamatsumma"/>
    <s v="Slēgta"/>
    <n v="2.0099999999999998"/>
    <n v="0.19"/>
    <x v="3"/>
    <x v="0"/>
  </r>
  <r>
    <x v="0"/>
    <x v="26"/>
    <s v="Līgums"/>
    <x v="1"/>
    <x v="39"/>
    <d v="2020-01-08T00:00:00"/>
    <s v="Pamatsumma"/>
    <s v="Slēgta"/>
    <n v="4181.12"/>
    <n v="0"/>
    <x v="3"/>
    <x v="1"/>
  </r>
  <r>
    <x v="0"/>
    <x v="26"/>
    <s v="Līgums"/>
    <x v="1"/>
    <x v="86"/>
    <d v="2020-05-15T00:00:00"/>
    <s v="Pamatsumma"/>
    <s v="Slēgta"/>
    <n v="923.33"/>
    <n v="0"/>
    <x v="3"/>
    <x v="1"/>
  </r>
  <r>
    <x v="0"/>
    <x v="45"/>
    <s v="Līgums"/>
    <x v="0"/>
    <x v="87"/>
    <d v="2020-03-19T00:00:00"/>
    <s v="Pamatsumma"/>
    <s v="Slēgta"/>
    <n v="2269.89"/>
    <n v="1362.73"/>
    <x v="3"/>
    <x v="1"/>
  </r>
  <r>
    <x v="0"/>
    <x v="46"/>
    <s v="Līgums"/>
    <x v="1"/>
    <x v="88"/>
    <d v="2020-04-06T00:00:00"/>
    <s v="Pamatsumma"/>
    <s v="Slēgta"/>
    <n v="805.02"/>
    <n v="0"/>
    <x v="3"/>
    <x v="1"/>
  </r>
  <r>
    <x v="0"/>
    <x v="47"/>
    <s v="Līgums"/>
    <x v="1"/>
    <x v="89"/>
    <d v="2020-03-17T00:00:00"/>
    <s v="Pamatsumma"/>
    <s v="Slēgta"/>
    <n v="604.91999999999996"/>
    <n v="0"/>
    <x v="3"/>
    <x v="1"/>
  </r>
  <r>
    <x v="0"/>
    <x v="48"/>
    <s v="Līgums"/>
    <x v="1"/>
    <x v="90"/>
    <d v="2020-01-16T00:00:00"/>
    <s v="Pamatsumma"/>
    <s v="Slēgta"/>
    <n v="36.25"/>
    <n v="21.76"/>
    <x v="3"/>
    <x v="1"/>
  </r>
  <r>
    <x v="0"/>
    <x v="21"/>
    <s v="Līgums"/>
    <x v="0"/>
    <x v="31"/>
    <d v="2019-05-31T00:00:00"/>
    <s v="Pamatsumma"/>
    <s v="Slēgta"/>
    <n v="1883.15"/>
    <n v="0"/>
    <x v="3"/>
    <x v="0"/>
  </r>
  <r>
    <x v="0"/>
    <x v="27"/>
    <s v="Līgums"/>
    <x v="1"/>
    <x v="40"/>
    <d v="2020-04-03T00:00:00"/>
    <s v="Pamatsumma"/>
    <s v="Slēgta"/>
    <n v="221.11"/>
    <n v="0"/>
    <x v="3"/>
    <x v="1"/>
  </r>
  <r>
    <x v="0"/>
    <x v="27"/>
    <s v="Līgums"/>
    <x v="1"/>
    <x v="40"/>
    <d v="2020-04-03T00:00:00"/>
    <s v="Pievienota summa"/>
    <s v="Slēgta"/>
    <n v="761.61"/>
    <n v="0"/>
    <x v="3"/>
    <x v="1"/>
  </r>
  <r>
    <x v="0"/>
    <x v="27"/>
    <s v="Līgums"/>
    <x v="1"/>
    <x v="91"/>
    <d v="2020-04-03T00:00:00"/>
    <s v="Pamatsumma"/>
    <s v="Slēgta"/>
    <n v="110.56"/>
    <n v="0"/>
    <x v="3"/>
    <x v="1"/>
  </r>
  <r>
    <x v="0"/>
    <x v="25"/>
    <s v="Līgums"/>
    <x v="1"/>
    <x v="36"/>
    <d v="2019-09-20T00:00:00"/>
    <s v="Pamatsumma"/>
    <s v="Slēgta"/>
    <n v="13.18"/>
    <n v="0"/>
    <x v="3"/>
    <x v="1"/>
  </r>
  <r>
    <x v="0"/>
    <x v="25"/>
    <s v="Līgums"/>
    <x v="1"/>
    <x v="92"/>
    <d v="2020-01-14T00:00:00"/>
    <s v="Pamatsumma"/>
    <s v="Slēgta"/>
    <n v="547.29"/>
    <n v="0"/>
    <x v="3"/>
    <x v="1"/>
  </r>
  <r>
    <x v="0"/>
    <x v="25"/>
    <s v="Līgums"/>
    <x v="1"/>
    <x v="93"/>
    <d v="2020-03-25T00:00:00"/>
    <s v="Pamatsumma"/>
    <s v="Slēgta"/>
    <n v="2196.4899999999998"/>
    <n v="0"/>
    <x v="3"/>
    <x v="1"/>
  </r>
  <r>
    <x v="0"/>
    <x v="49"/>
    <s v="Līgums"/>
    <x v="1"/>
    <x v="94"/>
    <d v="2020-01-13T00:00:00"/>
    <s v="Pamatsumma"/>
    <s v="Slēgta"/>
    <n v="1780.66"/>
    <n v="0"/>
    <x v="3"/>
    <x v="1"/>
  </r>
  <r>
    <x v="0"/>
    <x v="50"/>
    <s v="Līgums"/>
    <x v="1"/>
    <x v="95"/>
    <d v="2020-02-07T00:00:00"/>
    <s v="Pamatsumma"/>
    <s v="Slēgta"/>
    <n v="1643.34"/>
    <n v="0"/>
    <x v="3"/>
    <x v="1"/>
  </r>
  <r>
    <x v="0"/>
    <x v="50"/>
    <s v="Līgums"/>
    <x v="1"/>
    <x v="96"/>
    <d v="2020-02-11T00:00:00"/>
    <s v="Pamatsumma"/>
    <s v="Slēgta"/>
    <n v="589.29999999999995"/>
    <n v="0"/>
    <x v="3"/>
    <x v="1"/>
  </r>
  <r>
    <x v="0"/>
    <x v="50"/>
    <s v="Līgums"/>
    <x v="1"/>
    <x v="97"/>
    <d v="2020-05-15T00:00:00"/>
    <s v="Pamatsumma"/>
    <s v="Slēgta"/>
    <n v="329.75"/>
    <n v="0"/>
    <x v="3"/>
    <x v="1"/>
  </r>
  <r>
    <x v="0"/>
    <x v="51"/>
    <s v="Līgums"/>
    <x v="1"/>
    <x v="98"/>
    <d v="2020-02-18T00:00:00"/>
    <s v="Pamatsumma"/>
    <s v="Slēgta"/>
    <n v="12.21"/>
    <n v="7.32"/>
    <x v="3"/>
    <x v="1"/>
  </r>
  <r>
    <x v="0"/>
    <x v="28"/>
    <s v="Līgums"/>
    <x v="1"/>
    <x v="41"/>
    <d v="2020-01-10T00:00:00"/>
    <s v="Pamatsumma"/>
    <s v="Slēgta"/>
    <n v="619.16"/>
    <n v="0"/>
    <x v="3"/>
    <x v="1"/>
  </r>
  <r>
    <x v="0"/>
    <x v="52"/>
    <s v="Līgums"/>
    <x v="0"/>
    <x v="99"/>
    <d v="2020-02-28T00:00:00"/>
    <s v="Pamatsumma"/>
    <s v="Slēgta"/>
    <n v="12.1"/>
    <n v="0"/>
    <x v="3"/>
    <x v="1"/>
  </r>
  <r>
    <x v="0"/>
    <x v="53"/>
    <s v="Līgums"/>
    <x v="1"/>
    <x v="100"/>
    <d v="2020-03-09T00:00:00"/>
    <s v="Pamatsumma"/>
    <s v="Slēgta"/>
    <n v="177.93"/>
    <n v="106.81"/>
    <x v="3"/>
    <x v="1"/>
  </r>
  <r>
    <x v="0"/>
    <x v="54"/>
    <s v="Līgums"/>
    <x v="1"/>
    <x v="101"/>
    <d v="2020-03-12T00:00:00"/>
    <s v="Pamatsumma"/>
    <s v="Slēgta"/>
    <n v="215.08"/>
    <n v="0"/>
    <x v="3"/>
    <x v="1"/>
  </r>
  <r>
    <x v="1"/>
    <x v="58"/>
    <s v="Līgums"/>
    <x v="1"/>
    <x v="113"/>
    <d v="2020-07-16T00:00:00"/>
    <s v="Pamatsumma"/>
    <s v="Slēgta"/>
    <n v="22.56"/>
    <n v="0"/>
    <x v="3"/>
    <x v="1"/>
  </r>
  <r>
    <x v="1"/>
    <x v="29"/>
    <s v="Līgums"/>
    <x v="1"/>
    <x v="42"/>
    <d v="2019-10-08T00:00:00"/>
    <s v="Pamatsumma"/>
    <s v="Slēgta"/>
    <n v="82.39"/>
    <n v="0"/>
    <x v="3"/>
    <x v="1"/>
  </r>
  <r>
    <x v="1"/>
    <x v="55"/>
    <s v="Līgums"/>
    <x v="1"/>
    <x v="102"/>
    <d v="2020-02-13T00:00:00"/>
    <s v="Pamatsumma"/>
    <s v="Slēgta"/>
    <n v="325.39"/>
    <n v="0"/>
    <x v="3"/>
    <x v="1"/>
  </r>
  <r>
    <x v="2"/>
    <x v="30"/>
    <s v="Līgums"/>
    <x v="0"/>
    <x v="43"/>
    <d v="2018-04-20T00:00:00"/>
    <s v="Pamatsumma"/>
    <s v="Slēgta"/>
    <n v="482.68"/>
    <n v="85.17"/>
    <x v="3"/>
    <x v="0"/>
  </r>
  <r>
    <x v="2"/>
    <x v="30"/>
    <s v="Līgums"/>
    <x v="0"/>
    <x v="44"/>
    <d v="2018-04-20T00:00:00"/>
    <s v="Pamatsumma"/>
    <s v="Slēgta"/>
    <n v="190.53"/>
    <n v="33.619999999999997"/>
    <x v="3"/>
    <x v="0"/>
  </r>
  <r>
    <x v="2"/>
    <x v="30"/>
    <s v="Līgums"/>
    <x v="0"/>
    <x v="44"/>
    <d v="2018-04-20T00:00:00"/>
    <s v="Pievienota summa"/>
    <s v="Slēgta"/>
    <n v="1557.3"/>
    <n v="274.82"/>
    <x v="3"/>
    <x v="0"/>
  </r>
  <r>
    <x v="2"/>
    <x v="30"/>
    <s v="Līgums"/>
    <x v="0"/>
    <x v="45"/>
    <d v="2018-04-20T00:00:00"/>
    <s v="Pamatsumma"/>
    <s v="Slēgta"/>
    <n v="187.45"/>
    <n v="33.08"/>
    <x v="3"/>
    <x v="0"/>
  </r>
  <r>
    <x v="2"/>
    <x v="30"/>
    <s v="Līgums"/>
    <x v="0"/>
    <x v="45"/>
    <d v="2018-04-20T00:00:00"/>
    <s v="Pievienota summa"/>
    <s v="Slēgta"/>
    <n v="1499.62"/>
    <n v="264.64"/>
    <x v="3"/>
    <x v="0"/>
  </r>
  <r>
    <x v="2"/>
    <x v="30"/>
    <s v="Līgums"/>
    <x v="0"/>
    <x v="46"/>
    <d v="2018-04-20T00:00:00"/>
    <s v="Pamatsumma"/>
    <s v="Slēgta"/>
    <n v="293.12"/>
    <n v="51.73"/>
    <x v="3"/>
    <x v="0"/>
  </r>
  <r>
    <x v="2"/>
    <x v="30"/>
    <s v="Līgums"/>
    <x v="0"/>
    <x v="46"/>
    <d v="2018-04-20T00:00:00"/>
    <s v="Pievienota summa"/>
    <s v="Slēgta"/>
    <n v="2395.85"/>
    <n v="422.8"/>
    <x v="3"/>
    <x v="0"/>
  </r>
  <r>
    <x v="2"/>
    <x v="30"/>
    <s v="Līgums"/>
    <x v="0"/>
    <x v="47"/>
    <d v="2018-04-20T00:00:00"/>
    <s v="Pamatsumma"/>
    <s v="Slēgta"/>
    <n v="1177.3800000000001"/>
    <n v="207.77"/>
    <x v="3"/>
    <x v="0"/>
  </r>
  <r>
    <x v="2"/>
    <x v="30"/>
    <s v="Līgums"/>
    <x v="0"/>
    <x v="48"/>
    <d v="2018-04-20T00:00:00"/>
    <s v="Pamatsumma"/>
    <s v="Slēgta"/>
    <n v="565.25"/>
    <n v="99.76"/>
    <x v="3"/>
    <x v="0"/>
  </r>
  <r>
    <x v="2"/>
    <x v="30"/>
    <s v="Līgums"/>
    <x v="0"/>
    <x v="48"/>
    <d v="2018-04-20T00:00:00"/>
    <s v="Pievienota summa"/>
    <s v="Slēgta"/>
    <n v="706.56"/>
    <n v="124.69"/>
    <x v="3"/>
    <x v="0"/>
  </r>
  <r>
    <x v="2"/>
    <x v="30"/>
    <s v="Līgums"/>
    <x v="0"/>
    <x v="49"/>
    <d v="2018-04-20T00:00:00"/>
    <s v="Pamatsumma"/>
    <s v="Slēgta"/>
    <n v="55.43"/>
    <n v="9.7799999999999994"/>
    <x v="3"/>
    <x v="0"/>
  </r>
  <r>
    <x v="2"/>
    <x v="30"/>
    <s v="Līgums"/>
    <x v="0"/>
    <x v="49"/>
    <d v="2018-04-20T00:00:00"/>
    <s v="Pievienota summa"/>
    <s v="Slēgta"/>
    <n v="118.99"/>
    <n v="20.98"/>
    <x v="3"/>
    <x v="0"/>
  </r>
  <r>
    <x v="2"/>
    <x v="30"/>
    <s v="Līgums"/>
    <x v="0"/>
    <x v="50"/>
    <d v="2019-09-06T00:00:00"/>
    <s v="Pamatsumma"/>
    <s v="Slēgta"/>
    <n v="204.9"/>
    <n v="36.15"/>
    <x v="3"/>
    <x v="0"/>
  </r>
  <r>
    <x v="2"/>
    <x v="30"/>
    <s v="Līgums"/>
    <x v="0"/>
    <x v="50"/>
    <d v="2019-09-06T00:00:00"/>
    <s v="Pievienota summa"/>
    <s v="Slēgta"/>
    <n v="234.79"/>
    <n v="41.43"/>
    <x v="3"/>
    <x v="0"/>
  </r>
  <r>
    <x v="2"/>
    <x v="30"/>
    <s v="Līgums"/>
    <x v="1"/>
    <x v="103"/>
    <d v="2020-04-07T00:00:00"/>
    <s v="Pamatsumma"/>
    <s v="Apstiprināta"/>
    <n v="57.64"/>
    <n v="10.17"/>
    <x v="3"/>
    <x v="1"/>
  </r>
  <r>
    <x v="2"/>
    <x v="30"/>
    <s v="Līgums"/>
    <x v="1"/>
    <x v="103"/>
    <d v="2020-04-07T00:00:00"/>
    <s v="Pievienota summa"/>
    <s v="Apstiprināta"/>
    <n v="81.37"/>
    <n v="14.36"/>
    <x v="3"/>
    <x v="1"/>
  </r>
  <r>
    <x v="2"/>
    <x v="31"/>
    <s v="Līgums"/>
    <x v="0"/>
    <x v="51"/>
    <d v="2018-08-20T00:00:00"/>
    <s v="Pamatsumma"/>
    <s v="Slēgta"/>
    <n v="115.29"/>
    <n v="20.350000000000001"/>
    <x v="3"/>
    <x v="1"/>
  </r>
  <r>
    <x v="2"/>
    <x v="32"/>
    <s v="Līgums"/>
    <x v="0"/>
    <x v="52"/>
    <d v="2018-11-01T00:00:00"/>
    <s v="Pamatsumma"/>
    <s v="Slēgta"/>
    <n v="835.4"/>
    <n v="147.41999999999999"/>
    <x v="3"/>
    <x v="1"/>
  </r>
  <r>
    <x v="2"/>
    <x v="32"/>
    <s v="Līgums"/>
    <x v="0"/>
    <x v="53"/>
    <d v="2018-11-01T00:00:00"/>
    <s v="Pamatsumma"/>
    <s v="Slēgta"/>
    <n v="654.4"/>
    <n v="115.48"/>
    <x v="3"/>
    <x v="1"/>
  </r>
  <r>
    <x v="2"/>
    <x v="32"/>
    <s v="Līgums"/>
    <x v="0"/>
    <x v="54"/>
    <d v="2018-11-01T00:00:00"/>
    <s v="Pamatsumma"/>
    <s v="Slēgta"/>
    <n v="4201.3900000000003"/>
    <n v="741.42"/>
    <x v="3"/>
    <x v="1"/>
  </r>
  <r>
    <x v="2"/>
    <x v="33"/>
    <s v="Līgums"/>
    <x v="1"/>
    <x v="55"/>
    <d v="2019-09-11T00:00:00"/>
    <s v="Pamatsumma"/>
    <s v="Slēgta"/>
    <n v="336.73"/>
    <n v="59.42"/>
    <x v="3"/>
    <x v="1"/>
  </r>
  <r>
    <x v="2"/>
    <x v="33"/>
    <s v="Līgums"/>
    <x v="1"/>
    <x v="104"/>
    <d v="2020-04-01T00:00:00"/>
    <s v="Pamatsumma"/>
    <s v="Slēgta"/>
    <n v="430.99"/>
    <n v="76.05"/>
    <x v="3"/>
    <x v="1"/>
  </r>
  <r>
    <x v="3"/>
    <x v="56"/>
    <s v="Līgums"/>
    <x v="1"/>
    <x v="105"/>
    <d v="2020-03-24T00:00:00"/>
    <s v="Pamatsumma"/>
    <s v="Slēgta"/>
    <n v="76.91"/>
    <n v="13.57"/>
    <x v="3"/>
    <x v="1"/>
  </r>
  <r>
    <x v="3"/>
    <x v="56"/>
    <s v="Līgums"/>
    <x v="1"/>
    <x v="106"/>
    <d v="2020-03-24T00:00:00"/>
    <s v="Pamatsumma"/>
    <s v="Slēgta"/>
    <n v="1294.1199999999999"/>
    <n v="228.38"/>
    <x v="3"/>
    <x v="1"/>
  </r>
  <r>
    <x v="3"/>
    <x v="37"/>
    <s v="Līgums"/>
    <x v="0"/>
    <x v="60"/>
    <d v="2019-11-01T00:00:00"/>
    <s v="Pamatsumma"/>
    <s v="Slēgta"/>
    <n v="233.69"/>
    <n v="41.24"/>
    <x v="3"/>
    <x v="1"/>
  </r>
  <r>
    <x v="3"/>
    <x v="34"/>
    <s v="Līgums"/>
    <x v="0"/>
    <x v="56"/>
    <d v="2018-09-14T00:00:00"/>
    <s v="Pamatsumma"/>
    <s v="Slēgta"/>
    <n v="22950"/>
    <n v="4050"/>
    <x v="3"/>
    <x v="1"/>
  </r>
  <r>
    <x v="3"/>
    <x v="34"/>
    <s v="Līgums"/>
    <x v="1"/>
    <x v="61"/>
    <d v="2019-08-30T00:00:00"/>
    <s v="Pamatsumma"/>
    <s v="Slēgta"/>
    <n v="106.11"/>
    <n v="18.72"/>
    <x v="3"/>
    <x v="1"/>
  </r>
  <r>
    <x v="3"/>
    <x v="35"/>
    <s v="Līgums"/>
    <x v="0"/>
    <x v="57"/>
    <d v="2018-11-30T00:00:00"/>
    <s v="Pamatsumma"/>
    <s v="Slēgta"/>
    <n v="433.3"/>
    <n v="76.47"/>
    <x v="3"/>
    <x v="1"/>
  </r>
  <r>
    <x v="3"/>
    <x v="35"/>
    <s v="Līgums"/>
    <x v="0"/>
    <x v="58"/>
    <d v="2019-03-27T00:00:00"/>
    <s v="Pamatsumma"/>
    <s v="Slēgta"/>
    <n v="8.48"/>
    <n v="1.5"/>
    <x v="3"/>
    <x v="1"/>
  </r>
  <r>
    <x v="3"/>
    <x v="35"/>
    <s v="Līgums"/>
    <x v="1"/>
    <x v="62"/>
    <d v="2019-10-11T00:00:00"/>
    <s v="Pamatsumma"/>
    <s v="Slēgta"/>
    <n v="63.75"/>
    <n v="11.25"/>
    <x v="3"/>
    <x v="1"/>
  </r>
  <r>
    <x v="3"/>
    <x v="35"/>
    <s v="Līgums"/>
    <x v="1"/>
    <x v="107"/>
    <d v="2020-03-18T00:00:00"/>
    <s v="Pamatsumma"/>
    <s v="Slēgta"/>
    <n v="1700"/>
    <n v="300"/>
    <x v="3"/>
    <x v="1"/>
  </r>
  <r>
    <x v="3"/>
    <x v="38"/>
    <s v="Līgums"/>
    <x v="1"/>
    <x v="63"/>
    <d v="2019-08-28T00:00:00"/>
    <s v="Pamatsumma"/>
    <s v="Slēgta"/>
    <n v="28.04"/>
    <n v="4.95"/>
    <x v="3"/>
    <x v="1"/>
  </r>
  <r>
    <x v="3"/>
    <x v="39"/>
    <s v="Līgums"/>
    <x v="1"/>
    <x v="64"/>
    <d v="2019-10-18T00:00:00"/>
    <s v="Pamatsumma"/>
    <s v="Slēgta"/>
    <n v="432.36"/>
    <n v="76.3"/>
    <x v="3"/>
    <x v="1"/>
  </r>
  <r>
    <x v="3"/>
    <x v="39"/>
    <s v="Līgums"/>
    <x v="1"/>
    <x v="108"/>
    <d v="2020-01-16T00:00:00"/>
    <s v="Pamatsumma"/>
    <s v="Apstiprināta"/>
    <n v="3383.66"/>
    <n v="597.11"/>
    <x v="3"/>
    <x v="1"/>
  </r>
  <r>
    <x v="3"/>
    <x v="57"/>
    <s v="Līgums"/>
    <x v="1"/>
    <x v="109"/>
    <d v="2019-11-06T00:00:00"/>
    <s v="Pamatsumma"/>
    <s v="Apstiprināta"/>
    <n v="249.95"/>
    <n v="44.11"/>
    <x v="3"/>
    <x v="1"/>
  </r>
  <r>
    <x v="3"/>
    <x v="57"/>
    <s v="Līgums"/>
    <x v="1"/>
    <x v="109"/>
    <d v="2019-11-06T00:00:00"/>
    <s v="Pievienota summa"/>
    <s v="Apstiprināta"/>
    <n v="288.60000000000002"/>
    <n v="50.93"/>
    <x v="3"/>
    <x v="1"/>
  </r>
  <r>
    <x v="3"/>
    <x v="40"/>
    <s v="Līgums"/>
    <x v="1"/>
    <x v="65"/>
    <d v="2019-01-29T00:00:00"/>
    <s v="Pamatsumma"/>
    <s v="Slēgta"/>
    <n v="8.48"/>
    <n v="1.5"/>
    <x v="3"/>
    <x v="1"/>
  </r>
  <r>
    <x v="3"/>
    <x v="40"/>
    <s v="Līgums"/>
    <x v="1"/>
    <x v="66"/>
    <d v="2019-11-20T00:00:00"/>
    <s v="Pamatsumma"/>
    <s v="Slēgta"/>
    <n v="100.74"/>
    <n v="17.78"/>
    <x v="3"/>
    <x v="1"/>
  </r>
  <r>
    <x v="3"/>
    <x v="36"/>
    <s v="Līgums"/>
    <x v="0"/>
    <x v="59"/>
    <d v="2018-12-13T00:00:00"/>
    <s v="Pamatsumma"/>
    <s v="Slēgta"/>
    <n v="262.3"/>
    <n v="46.29"/>
    <x v="3"/>
    <x v="1"/>
  </r>
  <r>
    <x v="3"/>
    <x v="36"/>
    <s v="Līgums"/>
    <x v="1"/>
    <x v="67"/>
    <d v="2019-06-20T00:00:00"/>
    <s v="Pamatsumma"/>
    <s v="Slēgta"/>
    <n v="12.78"/>
    <n v="2.2599999999999998"/>
    <x v="3"/>
    <x v="1"/>
  </r>
  <r>
    <x v="3"/>
    <x v="41"/>
    <s v="Līgums"/>
    <x v="1"/>
    <x v="68"/>
    <d v="2019-08-21T00:00:00"/>
    <s v="Pamatsumma"/>
    <s v="Slēgta"/>
    <n v="5094.43"/>
    <n v="899.02"/>
    <x v="3"/>
    <x v="1"/>
  </r>
  <r>
    <x v="3"/>
    <x v="41"/>
    <s v="Līgums"/>
    <x v="1"/>
    <x v="69"/>
    <d v="2019-08-23T00:00:00"/>
    <s v="Pamatsumma"/>
    <s v="Slēgta"/>
    <n v="1037.47"/>
    <n v="183.08"/>
    <x v="3"/>
    <x v="1"/>
  </r>
  <r>
    <x v="3"/>
    <x v="41"/>
    <s v="Līgums"/>
    <x v="1"/>
    <x v="70"/>
    <d v="2019-11-29T00:00:00"/>
    <s v="Pamatsumma"/>
    <s v="Slēgta"/>
    <n v="977.94"/>
    <n v="172.58"/>
    <x v="3"/>
    <x v="1"/>
  </r>
  <r>
    <x v="3"/>
    <x v="41"/>
    <s v="Līgums"/>
    <x v="1"/>
    <x v="71"/>
    <d v="2019-12-18T00:00:00"/>
    <s v="Pamatsumma"/>
    <s v="Slēgta"/>
    <n v="69.67"/>
    <n v="12.29"/>
    <x v="3"/>
    <x v="1"/>
  </r>
  <r>
    <x v="3"/>
    <x v="41"/>
    <s v="Līgums"/>
    <x v="1"/>
    <x v="110"/>
    <d v="2020-04-30T00:00:00"/>
    <s v="Pamatsumma"/>
    <s v="Slēgta"/>
    <n v="16.989999999999998"/>
    <n v="3"/>
    <x v="3"/>
    <x v="1"/>
  </r>
  <r>
    <x v="3"/>
    <x v="42"/>
    <s v="Līgums"/>
    <x v="1"/>
    <x v="72"/>
    <d v="2018-12-19T00:00:00"/>
    <s v="Pamatsumma"/>
    <s v="Slēgta"/>
    <n v="16.98"/>
    <n v="3"/>
    <x v="3"/>
    <x v="1"/>
  </r>
  <r>
    <x v="0"/>
    <x v="43"/>
    <s v="Pabeigts"/>
    <x v="0"/>
    <x v="73"/>
    <d v="2019-11-20T00:00:00"/>
    <s v="Pamatsumma"/>
    <s v="Slēgta"/>
    <n v="52.74"/>
    <n v="4.66"/>
    <x v="4"/>
    <x v="2"/>
  </r>
  <r>
    <x v="0"/>
    <x v="43"/>
    <s v="Pabeigts"/>
    <x v="0"/>
    <x v="74"/>
    <d v="2020-01-29T00:00:00"/>
    <s v="Pamatsumma"/>
    <s v="Slēgta"/>
    <n v="4192.6899999999996"/>
    <n v="369.95"/>
    <x v="4"/>
    <x v="2"/>
  </r>
  <r>
    <x v="0"/>
    <x v="14"/>
    <s v="Pabeigts"/>
    <x v="0"/>
    <x v="20"/>
    <d v="2018-09-27T00:00:00"/>
    <s v="Pamatsumma"/>
    <s v="Slēgta"/>
    <n v="932.3"/>
    <n v="82.26"/>
    <x v="4"/>
    <x v="0"/>
  </r>
  <r>
    <x v="0"/>
    <x v="11"/>
    <s v="Līgums"/>
    <x v="0"/>
    <x v="13"/>
    <d v="2018-03-15T00:00:00"/>
    <s v="Pamatsumma"/>
    <s v="Slēgta"/>
    <n v="219.78"/>
    <n v="19.39"/>
    <x v="4"/>
    <x v="0"/>
  </r>
  <r>
    <x v="0"/>
    <x v="11"/>
    <s v="Līgums"/>
    <x v="0"/>
    <x v="17"/>
    <d v="2018-06-28T00:00:00"/>
    <s v="Pamatsumma"/>
    <s v="Slēgta"/>
    <n v="994.74"/>
    <n v="87.77"/>
    <x v="4"/>
    <x v="0"/>
  </r>
  <r>
    <x v="0"/>
    <x v="11"/>
    <s v="Līgums"/>
    <x v="0"/>
    <x v="18"/>
    <d v="2018-06-28T00:00:00"/>
    <s v="Pamatsumma"/>
    <s v="Slēgta"/>
    <n v="282.32"/>
    <n v="24.91"/>
    <x v="4"/>
    <x v="0"/>
  </r>
  <r>
    <x v="0"/>
    <x v="11"/>
    <s v="Līgums"/>
    <x v="0"/>
    <x v="19"/>
    <d v="2018-07-20T00:00:00"/>
    <s v="Pamatsumma"/>
    <s v="Slēgta"/>
    <n v="717.38"/>
    <n v="63.3"/>
    <x v="4"/>
    <x v="0"/>
  </r>
  <r>
    <x v="0"/>
    <x v="11"/>
    <s v="Līgums"/>
    <x v="0"/>
    <x v="28"/>
    <d v="2019-04-26T00:00:00"/>
    <s v="Pamatsumma"/>
    <s v="Slēgta"/>
    <n v="1532.97"/>
    <n v="135.26"/>
    <x v="4"/>
    <x v="0"/>
  </r>
  <r>
    <x v="0"/>
    <x v="11"/>
    <s v="Līgums"/>
    <x v="0"/>
    <x v="28"/>
    <d v="2019-04-26T00:00:00"/>
    <s v="Pievienota summa"/>
    <s v="Slēgta"/>
    <n v="262.62"/>
    <n v="23.17"/>
    <x v="4"/>
    <x v="0"/>
  </r>
  <r>
    <x v="0"/>
    <x v="18"/>
    <s v="Pabeigts"/>
    <x v="0"/>
    <x v="25"/>
    <d v="2018-12-12T00:00:00"/>
    <s v="Pamatsumma"/>
    <s v="Slēgta"/>
    <n v="424.54"/>
    <n v="37.46"/>
    <x v="4"/>
    <x v="0"/>
  </r>
  <r>
    <x v="0"/>
    <x v="17"/>
    <s v="Līgums"/>
    <x v="0"/>
    <x v="24"/>
    <d v="2018-11-14T00:00:00"/>
    <s v="Pamatsumma"/>
    <s v="Slēgta"/>
    <n v="896.55"/>
    <n v="79.099999999999994"/>
    <x v="4"/>
    <x v="0"/>
  </r>
  <r>
    <x v="0"/>
    <x v="10"/>
    <s v="Pabeigts"/>
    <x v="0"/>
    <x v="12"/>
    <d v="2018-02-13T00:00:00"/>
    <s v="Pamatsumma"/>
    <s v="Slēgta"/>
    <n v="924.23"/>
    <n v="81.55"/>
    <x v="4"/>
    <x v="0"/>
  </r>
  <r>
    <x v="0"/>
    <x v="19"/>
    <s v="Pabeigts"/>
    <x v="0"/>
    <x v="26"/>
    <d v="2019-01-11T00:00:00"/>
    <s v="Pamatsumma"/>
    <s v="Slēgta"/>
    <n v="733.63"/>
    <n v="64.73"/>
    <x v="4"/>
    <x v="0"/>
  </r>
  <r>
    <x v="0"/>
    <x v="19"/>
    <s v="Pabeigts"/>
    <x v="0"/>
    <x v="30"/>
    <d v="2019-05-28T00:00:00"/>
    <s v="Pamatsumma"/>
    <s v="Slēgta"/>
    <n v="179.76"/>
    <n v="15.86"/>
    <x v="4"/>
    <x v="0"/>
  </r>
  <r>
    <x v="0"/>
    <x v="19"/>
    <s v="Pabeigts"/>
    <x v="0"/>
    <x v="37"/>
    <d v="2019-10-25T00:00:00"/>
    <s v="Pamatsumma"/>
    <s v="Slēgta"/>
    <n v="100.4"/>
    <n v="8.86"/>
    <x v="4"/>
    <x v="2"/>
  </r>
  <r>
    <x v="0"/>
    <x v="19"/>
    <s v="Pabeigts"/>
    <x v="0"/>
    <x v="75"/>
    <d v="2020-02-18T00:00:00"/>
    <s v="Pamatsumma"/>
    <s v="Slēgta"/>
    <n v="126.83"/>
    <n v="11.19"/>
    <x v="4"/>
    <x v="2"/>
  </r>
  <r>
    <x v="0"/>
    <x v="19"/>
    <s v="Pabeigts"/>
    <x v="0"/>
    <x v="111"/>
    <d v="2020-07-16T00:00:00"/>
    <s v="Pamatsumma"/>
    <s v="Slēgta"/>
    <n v="2603.13"/>
    <n v="229.69"/>
    <x v="4"/>
    <x v="2"/>
  </r>
  <r>
    <x v="0"/>
    <x v="19"/>
    <s v="Pabeigts"/>
    <x v="0"/>
    <x v="112"/>
    <d v="2020-07-16T00:00:00"/>
    <s v="Pamatsumma"/>
    <s v="Slēgta"/>
    <n v="677.08"/>
    <n v="59.74"/>
    <x v="4"/>
    <x v="2"/>
  </r>
  <r>
    <x v="0"/>
    <x v="16"/>
    <s v="Līgums"/>
    <x v="0"/>
    <x v="23"/>
    <d v="2018-11-06T00:00:00"/>
    <s v="Pamatsumma"/>
    <s v="Slēgta"/>
    <n v="11.9"/>
    <n v="1.05"/>
    <x v="4"/>
    <x v="0"/>
  </r>
  <r>
    <x v="0"/>
    <x v="1"/>
    <s v="Pabeigts"/>
    <x v="0"/>
    <x v="1"/>
    <d v="2017-06-30T00:00:00"/>
    <s v="Pamatsumma"/>
    <s v="Slēgta"/>
    <n v="89.34"/>
    <n v="7.88"/>
    <x v="4"/>
    <x v="2"/>
  </r>
  <r>
    <x v="0"/>
    <x v="1"/>
    <s v="Pabeigts"/>
    <x v="0"/>
    <x v="76"/>
    <d v="2020-04-01T00:00:00"/>
    <s v="Pamatsumma"/>
    <s v="Slēgta"/>
    <n v="1184.78"/>
    <n v="104.54"/>
    <x v="4"/>
    <x v="2"/>
  </r>
  <r>
    <x v="0"/>
    <x v="6"/>
    <s v="Pabeigts"/>
    <x v="0"/>
    <x v="6"/>
    <d v="2017-10-19T00:00:00"/>
    <s v="Pamatsumma"/>
    <s v="Slēgta"/>
    <n v="1535.43"/>
    <n v="135.47999999999999"/>
    <x v="4"/>
    <x v="2"/>
  </r>
  <r>
    <x v="0"/>
    <x v="6"/>
    <s v="Pabeigts"/>
    <x v="0"/>
    <x v="77"/>
    <d v="2020-04-24T00:00:00"/>
    <s v="Pamatsumma"/>
    <s v="Slēgta"/>
    <n v="131"/>
    <n v="11.56"/>
    <x v="4"/>
    <x v="2"/>
  </r>
  <r>
    <x v="0"/>
    <x v="3"/>
    <s v="Līgums"/>
    <x v="0"/>
    <x v="3"/>
    <d v="2017-08-28T00:00:00"/>
    <s v="Pamatsumma"/>
    <s v="Slēgta"/>
    <n v="148.80000000000001"/>
    <n v="13.13"/>
    <x v="4"/>
    <x v="0"/>
  </r>
  <r>
    <x v="0"/>
    <x v="3"/>
    <s v="Līgums"/>
    <x v="0"/>
    <x v="15"/>
    <d v="2018-03-22T00:00:00"/>
    <s v="Pamatsumma"/>
    <s v="Slēgta"/>
    <n v="956.25"/>
    <n v="84.37"/>
    <x v="4"/>
    <x v="0"/>
  </r>
  <r>
    <x v="0"/>
    <x v="15"/>
    <s v="Pabeigts"/>
    <x v="0"/>
    <x v="22"/>
    <d v="2018-10-19T00:00:00"/>
    <s v="Pamatsumma"/>
    <s v="Slēgta"/>
    <n v="277.11"/>
    <n v="24.45"/>
    <x v="4"/>
    <x v="0"/>
  </r>
  <r>
    <x v="0"/>
    <x v="15"/>
    <s v="Pabeigts"/>
    <x v="0"/>
    <x v="27"/>
    <d v="2019-02-06T00:00:00"/>
    <s v="Pamatsumma"/>
    <s v="Slēgta"/>
    <n v="605.65"/>
    <n v="53.44"/>
    <x v="4"/>
    <x v="0"/>
  </r>
  <r>
    <x v="0"/>
    <x v="15"/>
    <s v="Pabeigts"/>
    <x v="0"/>
    <x v="38"/>
    <d v="2019-11-15T00:00:00"/>
    <s v="Pamatsumma"/>
    <s v="Slēgta"/>
    <n v="1040.6400000000001"/>
    <n v="91.83"/>
    <x v="4"/>
    <x v="2"/>
  </r>
  <r>
    <x v="0"/>
    <x v="15"/>
    <s v="Pabeigts"/>
    <x v="0"/>
    <x v="78"/>
    <d v="2020-03-25T00:00:00"/>
    <s v="Pamatsumma"/>
    <s v="Slēgta"/>
    <n v="52666.52"/>
    <n v="4647.04"/>
    <x v="4"/>
    <x v="2"/>
  </r>
  <r>
    <x v="0"/>
    <x v="5"/>
    <s v="Līgums"/>
    <x v="0"/>
    <x v="5"/>
    <d v="2017-09-18T00:00:00"/>
    <s v="Pamatsumma"/>
    <s v="Slēgta"/>
    <n v="83.56"/>
    <n v="7.37"/>
    <x v="4"/>
    <x v="0"/>
  </r>
  <r>
    <x v="0"/>
    <x v="5"/>
    <s v="Līgums"/>
    <x v="0"/>
    <x v="8"/>
    <d v="2017-11-22T00:00:00"/>
    <s v="Pamatsumma"/>
    <s v="Slēgta"/>
    <n v="460.05"/>
    <n v="40.590000000000003"/>
    <x v="4"/>
    <x v="0"/>
  </r>
  <r>
    <x v="0"/>
    <x v="5"/>
    <s v="Līgums"/>
    <x v="0"/>
    <x v="9"/>
    <d v="2017-12-06T00:00:00"/>
    <s v="Pamatsumma"/>
    <s v="Slēgta"/>
    <n v="267.8"/>
    <n v="23.63"/>
    <x v="4"/>
    <x v="0"/>
  </r>
  <r>
    <x v="0"/>
    <x v="5"/>
    <s v="Līgums"/>
    <x v="1"/>
    <x v="79"/>
    <d v="2020-04-09T00:00:00"/>
    <s v="Pamatsumma"/>
    <s v="Slēgta"/>
    <n v="12.36"/>
    <n v="1.0900000000000001"/>
    <x v="4"/>
    <x v="1"/>
  </r>
  <r>
    <x v="0"/>
    <x v="20"/>
    <s v="Pabeigts"/>
    <x v="0"/>
    <x v="29"/>
    <d v="2019-02-12T00:00:00"/>
    <s v="Pamatsumma"/>
    <s v="Slēgta"/>
    <n v="389.35"/>
    <n v="34.36"/>
    <x v="4"/>
    <x v="0"/>
  </r>
  <r>
    <x v="0"/>
    <x v="20"/>
    <s v="Pabeigts"/>
    <x v="0"/>
    <x v="80"/>
    <d v="2020-03-17T00:00:00"/>
    <s v="Pamatsumma"/>
    <s v="Slēgta"/>
    <n v="38.43"/>
    <n v="3.39"/>
    <x v="4"/>
    <x v="2"/>
  </r>
  <r>
    <x v="0"/>
    <x v="12"/>
    <s v="Līgums"/>
    <x v="0"/>
    <x v="14"/>
    <d v="2018-03-27T00:00:00"/>
    <s v="Pamatsumma"/>
    <s v="Slēgta"/>
    <n v="1323.65"/>
    <n v="116.79"/>
    <x v="4"/>
    <x v="0"/>
  </r>
  <r>
    <x v="0"/>
    <x v="44"/>
    <s v="Līgums"/>
    <x v="1"/>
    <x v="81"/>
    <d v="2020-02-25T00:00:00"/>
    <s v="Pamatsumma"/>
    <s v="Slēgta"/>
    <n v="147.07"/>
    <n v="12.97"/>
    <x v="4"/>
    <x v="1"/>
  </r>
  <r>
    <x v="0"/>
    <x v="59"/>
    <s v="Pabeigts"/>
    <x v="0"/>
    <x v="114"/>
    <d v="2020-08-03T00:00:00"/>
    <s v="Pamatsumma"/>
    <s v="Slēgta"/>
    <n v="204.26"/>
    <n v="18.02"/>
    <x v="4"/>
    <x v="2"/>
  </r>
  <r>
    <x v="0"/>
    <x v="0"/>
    <s v="Pabeigts"/>
    <x v="0"/>
    <x v="0"/>
    <d v="2017-04-20T00:00:00"/>
    <s v="Pamatsumma"/>
    <s v="Slēgta"/>
    <n v="65.569999999999993"/>
    <n v="5.79"/>
    <x v="4"/>
    <x v="0"/>
  </r>
  <r>
    <x v="0"/>
    <x v="0"/>
    <s v="Pabeigts"/>
    <x v="0"/>
    <x v="0"/>
    <d v="2017-04-20T00:00:00"/>
    <s v="Pievienota summa"/>
    <s v="Slēgta"/>
    <n v="15.47"/>
    <n v="1.37"/>
    <x v="4"/>
    <x v="0"/>
  </r>
  <r>
    <x v="0"/>
    <x v="13"/>
    <s v="Pabeigts"/>
    <x v="0"/>
    <x v="16"/>
    <d v="2018-04-06T00:00:00"/>
    <s v="Pamatsumma"/>
    <s v="Slēgta"/>
    <n v="403.6"/>
    <n v="0"/>
    <x v="4"/>
    <x v="0"/>
  </r>
  <r>
    <x v="0"/>
    <x v="13"/>
    <s v="Pabeigts"/>
    <x v="0"/>
    <x v="21"/>
    <d v="2018-10-01T00:00:00"/>
    <s v="Pamatsumma"/>
    <s v="Slēgta"/>
    <n v="186.2"/>
    <n v="0"/>
    <x v="4"/>
    <x v="0"/>
  </r>
  <r>
    <x v="0"/>
    <x v="13"/>
    <s v="Pabeigts"/>
    <x v="0"/>
    <x v="32"/>
    <d v="2019-06-13T00:00:00"/>
    <s v="Pamatsumma"/>
    <s v="Slēgta"/>
    <n v="284.73"/>
    <n v="0"/>
    <x v="4"/>
    <x v="0"/>
  </r>
  <r>
    <x v="0"/>
    <x v="22"/>
    <s v="Līgums"/>
    <x v="0"/>
    <x v="33"/>
    <d v="2019-06-14T00:00:00"/>
    <s v="Pamatsumma"/>
    <s v="Slēgta"/>
    <n v="107.4"/>
    <n v="9.4700000000000006"/>
    <x v="4"/>
    <x v="0"/>
  </r>
  <r>
    <x v="0"/>
    <x v="4"/>
    <s v="Līgums"/>
    <x v="0"/>
    <x v="4"/>
    <d v="2017-08-28T00:00:00"/>
    <s v="Pamatsumma"/>
    <s v="Slēgta"/>
    <n v="1134.56"/>
    <n v="100.11"/>
    <x v="4"/>
    <x v="0"/>
  </r>
  <r>
    <x v="0"/>
    <x v="8"/>
    <s v="Pabeigts"/>
    <x v="0"/>
    <x v="10"/>
    <d v="2017-12-21T00:00:00"/>
    <s v="Pamatsumma"/>
    <s v="Slēgta"/>
    <n v="923.18"/>
    <n v="81.459999999999994"/>
    <x v="4"/>
    <x v="0"/>
  </r>
  <r>
    <x v="0"/>
    <x v="9"/>
    <s v="Pabeigts"/>
    <x v="0"/>
    <x v="11"/>
    <d v="2018-01-25T00:00:00"/>
    <s v="Pamatsumma"/>
    <s v="Slēgta"/>
    <n v="42.5"/>
    <n v="3.75"/>
    <x v="4"/>
    <x v="0"/>
  </r>
  <r>
    <x v="0"/>
    <x v="9"/>
    <s v="Pabeigts"/>
    <x v="0"/>
    <x v="82"/>
    <d v="2020-02-04T00:00:00"/>
    <s v="Pamatsumma"/>
    <s v="Slēgta"/>
    <n v="531.25"/>
    <n v="46.87"/>
    <x v="4"/>
    <x v="2"/>
  </r>
  <r>
    <x v="0"/>
    <x v="9"/>
    <s v="Pabeigts"/>
    <x v="0"/>
    <x v="83"/>
    <d v="2020-02-04T00:00:00"/>
    <s v="Pamatsumma"/>
    <s v="Slēgta"/>
    <n v="405.45"/>
    <n v="35.770000000000003"/>
    <x v="4"/>
    <x v="2"/>
  </r>
  <r>
    <x v="0"/>
    <x v="24"/>
    <s v="Līgums"/>
    <x v="1"/>
    <x v="84"/>
    <d v="2017-12-19T00:00:00"/>
    <s v="Pamatsumma"/>
    <s v="Slēgta"/>
    <n v="4.67"/>
    <n v="0"/>
    <x v="4"/>
    <x v="1"/>
  </r>
  <r>
    <x v="0"/>
    <x v="24"/>
    <s v="Līgums"/>
    <x v="1"/>
    <x v="35"/>
    <d v="2019-02-20T00:00:00"/>
    <s v="Pamatsumma"/>
    <s v="Slēgta"/>
    <n v="567.04"/>
    <n v="0"/>
    <x v="4"/>
    <x v="1"/>
  </r>
  <r>
    <x v="0"/>
    <x v="24"/>
    <s v="Līgums"/>
    <x v="1"/>
    <x v="85"/>
    <d v="2020-03-25T00:00:00"/>
    <s v="Pamatsumma"/>
    <s v="Slēgta"/>
    <n v="479.42"/>
    <n v="0"/>
    <x v="4"/>
    <x v="1"/>
  </r>
  <r>
    <x v="0"/>
    <x v="2"/>
    <s v="Pabeigts"/>
    <x v="0"/>
    <x v="2"/>
    <d v="2017-08-15T00:00:00"/>
    <s v="Pamatsumma"/>
    <s v="Slēgta"/>
    <n v="336.43"/>
    <n v="29.68"/>
    <x v="4"/>
    <x v="0"/>
  </r>
  <r>
    <x v="0"/>
    <x v="23"/>
    <s v="Pabeigts"/>
    <x v="0"/>
    <x v="34"/>
    <d v="2019-07-23T00:00:00"/>
    <s v="Pamatsumma"/>
    <s v="Slēgta"/>
    <n v="52.7"/>
    <n v="0"/>
    <x v="4"/>
    <x v="0"/>
  </r>
  <r>
    <x v="0"/>
    <x v="7"/>
    <s v="Pabeigts"/>
    <x v="0"/>
    <x v="7"/>
    <d v="2017-10-20T00:00:00"/>
    <s v="Pamatsumma"/>
    <s v="Slēgta"/>
    <n v="2.0099999999999998"/>
    <n v="0.19"/>
    <x v="4"/>
    <x v="0"/>
  </r>
  <r>
    <x v="0"/>
    <x v="26"/>
    <s v="Līgums"/>
    <x v="1"/>
    <x v="39"/>
    <d v="2020-01-08T00:00:00"/>
    <s v="Pamatsumma"/>
    <s v="Slēgta"/>
    <n v="4181.12"/>
    <n v="0"/>
    <x v="4"/>
    <x v="1"/>
  </r>
  <r>
    <x v="0"/>
    <x v="26"/>
    <s v="Līgums"/>
    <x v="1"/>
    <x v="86"/>
    <d v="2020-05-15T00:00:00"/>
    <s v="Pamatsumma"/>
    <s v="Slēgta"/>
    <n v="923.33"/>
    <n v="0"/>
    <x v="4"/>
    <x v="1"/>
  </r>
  <r>
    <x v="0"/>
    <x v="45"/>
    <s v="Līgums"/>
    <x v="0"/>
    <x v="87"/>
    <d v="2020-03-19T00:00:00"/>
    <s v="Pamatsumma"/>
    <s v="Slēgta"/>
    <n v="2269.89"/>
    <n v="1362.73"/>
    <x v="4"/>
    <x v="2"/>
  </r>
  <r>
    <x v="0"/>
    <x v="46"/>
    <s v="Līgums"/>
    <x v="1"/>
    <x v="88"/>
    <d v="2020-04-06T00:00:00"/>
    <s v="Pamatsumma"/>
    <s v="Slēgta"/>
    <n v="805.02"/>
    <n v="0"/>
    <x v="4"/>
    <x v="1"/>
  </r>
  <r>
    <x v="0"/>
    <x v="47"/>
    <s v="Līgums"/>
    <x v="1"/>
    <x v="89"/>
    <d v="2020-03-17T00:00:00"/>
    <s v="Pamatsumma"/>
    <s v="Slēgta"/>
    <n v="604.91999999999996"/>
    <n v="0"/>
    <x v="4"/>
    <x v="1"/>
  </r>
  <r>
    <x v="0"/>
    <x v="48"/>
    <s v="Līgums"/>
    <x v="1"/>
    <x v="90"/>
    <d v="2020-01-16T00:00:00"/>
    <s v="Pamatsumma"/>
    <s v="Slēgta"/>
    <n v="36.25"/>
    <n v="21.76"/>
    <x v="4"/>
    <x v="1"/>
  </r>
  <r>
    <x v="0"/>
    <x v="21"/>
    <s v="Pabeigts"/>
    <x v="0"/>
    <x v="31"/>
    <d v="2019-05-31T00:00:00"/>
    <s v="Pamatsumma"/>
    <s v="Slēgta"/>
    <n v="1883.15"/>
    <n v="0"/>
    <x v="4"/>
    <x v="0"/>
  </r>
  <r>
    <x v="0"/>
    <x v="27"/>
    <s v="Līgums"/>
    <x v="1"/>
    <x v="40"/>
    <d v="2020-04-03T00:00:00"/>
    <s v="Pamatsumma"/>
    <s v="Slēgta"/>
    <n v="221.11"/>
    <n v="0"/>
    <x v="4"/>
    <x v="1"/>
  </r>
  <r>
    <x v="0"/>
    <x v="27"/>
    <s v="Līgums"/>
    <x v="1"/>
    <x v="40"/>
    <d v="2020-04-03T00:00:00"/>
    <s v="Pievienota summa"/>
    <s v="Slēgta"/>
    <n v="761.61"/>
    <n v="0"/>
    <x v="4"/>
    <x v="1"/>
  </r>
  <r>
    <x v="0"/>
    <x v="27"/>
    <s v="Līgums"/>
    <x v="1"/>
    <x v="91"/>
    <d v="2020-04-03T00:00:00"/>
    <s v="Pamatsumma"/>
    <s v="Slēgta"/>
    <n v="110.56"/>
    <n v="0"/>
    <x v="4"/>
    <x v="1"/>
  </r>
  <r>
    <x v="0"/>
    <x v="25"/>
    <s v="Līgums"/>
    <x v="1"/>
    <x v="36"/>
    <d v="2019-09-20T00:00:00"/>
    <s v="Pamatsumma"/>
    <s v="Slēgta"/>
    <n v="13.18"/>
    <n v="0"/>
    <x v="4"/>
    <x v="1"/>
  </r>
  <r>
    <x v="0"/>
    <x v="25"/>
    <s v="Līgums"/>
    <x v="1"/>
    <x v="92"/>
    <d v="2020-01-14T00:00:00"/>
    <s v="Pamatsumma"/>
    <s v="Slēgta"/>
    <n v="547.29"/>
    <n v="0"/>
    <x v="4"/>
    <x v="1"/>
  </r>
  <r>
    <x v="0"/>
    <x v="25"/>
    <s v="Līgums"/>
    <x v="1"/>
    <x v="93"/>
    <d v="2020-03-25T00:00:00"/>
    <s v="Pamatsumma"/>
    <s v="Slēgta"/>
    <n v="2196.4899999999998"/>
    <n v="0"/>
    <x v="4"/>
    <x v="1"/>
  </r>
  <r>
    <x v="0"/>
    <x v="49"/>
    <s v="Līgums"/>
    <x v="1"/>
    <x v="94"/>
    <d v="2020-01-13T00:00:00"/>
    <s v="Pamatsumma"/>
    <s v="Slēgta"/>
    <n v="1780.66"/>
    <n v="0"/>
    <x v="4"/>
    <x v="1"/>
  </r>
  <r>
    <x v="0"/>
    <x v="50"/>
    <s v="Līgums"/>
    <x v="1"/>
    <x v="95"/>
    <d v="2020-02-07T00:00:00"/>
    <s v="Pamatsumma"/>
    <s v="Slēgta"/>
    <n v="1643.34"/>
    <n v="0"/>
    <x v="4"/>
    <x v="1"/>
  </r>
  <r>
    <x v="0"/>
    <x v="50"/>
    <s v="Līgums"/>
    <x v="1"/>
    <x v="96"/>
    <d v="2020-02-11T00:00:00"/>
    <s v="Pamatsumma"/>
    <s v="Slēgta"/>
    <n v="589.29999999999995"/>
    <n v="0"/>
    <x v="4"/>
    <x v="1"/>
  </r>
  <r>
    <x v="0"/>
    <x v="50"/>
    <s v="Līgums"/>
    <x v="1"/>
    <x v="97"/>
    <d v="2020-05-15T00:00:00"/>
    <s v="Pamatsumma"/>
    <s v="Slēgta"/>
    <n v="329.75"/>
    <n v="0"/>
    <x v="4"/>
    <x v="1"/>
  </r>
  <r>
    <x v="0"/>
    <x v="51"/>
    <s v="Līgums"/>
    <x v="1"/>
    <x v="98"/>
    <d v="2020-02-18T00:00:00"/>
    <s v="Pamatsumma"/>
    <s v="Slēgta"/>
    <n v="12.21"/>
    <n v="7.32"/>
    <x v="4"/>
    <x v="1"/>
  </r>
  <r>
    <x v="0"/>
    <x v="28"/>
    <s v="Līgums"/>
    <x v="1"/>
    <x v="41"/>
    <d v="2020-01-10T00:00:00"/>
    <s v="Pamatsumma"/>
    <s v="Slēgta"/>
    <n v="619.16"/>
    <n v="0"/>
    <x v="4"/>
    <x v="1"/>
  </r>
  <r>
    <x v="0"/>
    <x v="28"/>
    <s v="Līgums"/>
    <x v="1"/>
    <x v="115"/>
    <d v="2020-08-06T00:00:00"/>
    <s v="Pamatsumma"/>
    <s v="Slēgta"/>
    <n v="722.35"/>
    <n v="0"/>
    <x v="4"/>
    <x v="1"/>
  </r>
  <r>
    <x v="0"/>
    <x v="52"/>
    <s v="Līgums"/>
    <x v="0"/>
    <x v="99"/>
    <d v="2020-02-28T00:00:00"/>
    <s v="Pamatsumma"/>
    <s v="Slēgta"/>
    <n v="12.1"/>
    <n v="0"/>
    <x v="4"/>
    <x v="2"/>
  </r>
  <r>
    <x v="0"/>
    <x v="53"/>
    <s v="Līgums"/>
    <x v="1"/>
    <x v="100"/>
    <d v="2020-03-09T00:00:00"/>
    <s v="Pamatsumma"/>
    <s v="Slēgta"/>
    <n v="177.93"/>
    <n v="106.81"/>
    <x v="4"/>
    <x v="1"/>
  </r>
  <r>
    <x v="0"/>
    <x v="54"/>
    <s v="Līgums"/>
    <x v="1"/>
    <x v="101"/>
    <d v="2020-03-12T00:00:00"/>
    <s v="Pamatsumma"/>
    <s v="Slēgta"/>
    <n v="215.08"/>
    <n v="0"/>
    <x v="4"/>
    <x v="1"/>
  </r>
  <r>
    <x v="1"/>
    <x v="58"/>
    <s v="Līgums"/>
    <x v="1"/>
    <x v="113"/>
    <d v="2020-07-16T00:00:00"/>
    <s v="Pamatsumma"/>
    <s v="Slēgta"/>
    <n v="22.56"/>
    <n v="0"/>
    <x v="4"/>
    <x v="1"/>
  </r>
  <r>
    <x v="1"/>
    <x v="29"/>
    <s v="Līgums"/>
    <x v="1"/>
    <x v="42"/>
    <d v="2019-10-08T00:00:00"/>
    <s v="Pamatsumma"/>
    <s v="Slēgta"/>
    <n v="82.39"/>
    <n v="0"/>
    <x v="4"/>
    <x v="1"/>
  </r>
  <r>
    <x v="1"/>
    <x v="55"/>
    <s v="Līgums"/>
    <x v="1"/>
    <x v="102"/>
    <d v="2020-02-13T00:00:00"/>
    <s v="Pamatsumma"/>
    <s v="Slēgta"/>
    <n v="325.39"/>
    <n v="0"/>
    <x v="4"/>
    <x v="1"/>
  </r>
  <r>
    <x v="2"/>
    <x v="30"/>
    <s v="Līgums"/>
    <x v="0"/>
    <x v="43"/>
    <d v="2018-04-20T00:00:00"/>
    <s v="Pamatsumma"/>
    <s v="Slēgta"/>
    <n v="482.68"/>
    <n v="85.17"/>
    <x v="4"/>
    <x v="0"/>
  </r>
  <r>
    <x v="2"/>
    <x v="30"/>
    <s v="Līgums"/>
    <x v="0"/>
    <x v="44"/>
    <d v="2018-04-20T00:00:00"/>
    <s v="Pamatsumma"/>
    <s v="Slēgta"/>
    <n v="190.53"/>
    <n v="33.619999999999997"/>
    <x v="4"/>
    <x v="0"/>
  </r>
  <r>
    <x v="2"/>
    <x v="30"/>
    <s v="Līgums"/>
    <x v="0"/>
    <x v="44"/>
    <d v="2018-04-20T00:00:00"/>
    <s v="Pievienota summa"/>
    <s v="Slēgta"/>
    <n v="1557.3"/>
    <n v="274.82"/>
    <x v="4"/>
    <x v="0"/>
  </r>
  <r>
    <x v="2"/>
    <x v="30"/>
    <s v="Līgums"/>
    <x v="0"/>
    <x v="45"/>
    <d v="2018-04-20T00:00:00"/>
    <s v="Pamatsumma"/>
    <s v="Slēgta"/>
    <n v="187.45"/>
    <n v="33.08"/>
    <x v="4"/>
    <x v="0"/>
  </r>
  <r>
    <x v="2"/>
    <x v="30"/>
    <s v="Līgums"/>
    <x v="0"/>
    <x v="45"/>
    <d v="2018-04-20T00:00:00"/>
    <s v="Pievienota summa"/>
    <s v="Slēgta"/>
    <n v="1499.62"/>
    <n v="264.64"/>
    <x v="4"/>
    <x v="0"/>
  </r>
  <r>
    <x v="2"/>
    <x v="30"/>
    <s v="Līgums"/>
    <x v="0"/>
    <x v="46"/>
    <d v="2018-04-20T00:00:00"/>
    <s v="Pamatsumma"/>
    <s v="Slēgta"/>
    <n v="293.12"/>
    <n v="51.73"/>
    <x v="4"/>
    <x v="0"/>
  </r>
  <r>
    <x v="2"/>
    <x v="30"/>
    <s v="Līgums"/>
    <x v="0"/>
    <x v="46"/>
    <d v="2018-04-20T00:00:00"/>
    <s v="Pievienota summa"/>
    <s v="Slēgta"/>
    <n v="2395.85"/>
    <n v="422.8"/>
    <x v="4"/>
    <x v="0"/>
  </r>
  <r>
    <x v="2"/>
    <x v="30"/>
    <s v="Līgums"/>
    <x v="0"/>
    <x v="47"/>
    <d v="2018-04-20T00:00:00"/>
    <s v="Pamatsumma"/>
    <s v="Slēgta"/>
    <n v="1177.3800000000001"/>
    <n v="207.77"/>
    <x v="4"/>
    <x v="0"/>
  </r>
  <r>
    <x v="2"/>
    <x v="30"/>
    <s v="Līgums"/>
    <x v="0"/>
    <x v="48"/>
    <d v="2018-04-20T00:00:00"/>
    <s v="Pamatsumma"/>
    <s v="Slēgta"/>
    <n v="565.25"/>
    <n v="99.76"/>
    <x v="4"/>
    <x v="0"/>
  </r>
  <r>
    <x v="2"/>
    <x v="30"/>
    <s v="Līgums"/>
    <x v="0"/>
    <x v="48"/>
    <d v="2018-04-20T00:00:00"/>
    <s v="Pievienota summa"/>
    <s v="Slēgta"/>
    <n v="706.56"/>
    <n v="124.69"/>
    <x v="4"/>
    <x v="0"/>
  </r>
  <r>
    <x v="2"/>
    <x v="30"/>
    <s v="Līgums"/>
    <x v="0"/>
    <x v="49"/>
    <d v="2018-04-20T00:00:00"/>
    <s v="Pamatsumma"/>
    <s v="Slēgta"/>
    <n v="55.43"/>
    <n v="9.7799999999999994"/>
    <x v="4"/>
    <x v="0"/>
  </r>
  <r>
    <x v="2"/>
    <x v="30"/>
    <s v="Līgums"/>
    <x v="0"/>
    <x v="49"/>
    <d v="2018-04-20T00:00:00"/>
    <s v="Pievienota summa"/>
    <s v="Slēgta"/>
    <n v="118.99"/>
    <n v="20.98"/>
    <x v="4"/>
    <x v="0"/>
  </r>
  <r>
    <x v="2"/>
    <x v="30"/>
    <s v="Līgums"/>
    <x v="0"/>
    <x v="50"/>
    <d v="2019-09-06T00:00:00"/>
    <s v="Pamatsumma"/>
    <s v="Slēgta"/>
    <n v="204.9"/>
    <n v="36.15"/>
    <x v="4"/>
    <x v="0"/>
  </r>
  <r>
    <x v="2"/>
    <x v="30"/>
    <s v="Līgums"/>
    <x v="0"/>
    <x v="50"/>
    <d v="2019-09-06T00:00:00"/>
    <s v="Pievienota summa"/>
    <s v="Slēgta"/>
    <n v="234.79"/>
    <n v="41.43"/>
    <x v="4"/>
    <x v="0"/>
  </r>
  <r>
    <x v="2"/>
    <x v="30"/>
    <s v="Līgums"/>
    <x v="1"/>
    <x v="103"/>
    <d v="2020-04-07T00:00:00"/>
    <s v="Pamatsumma"/>
    <s v="Apstiprināta"/>
    <n v="57.64"/>
    <n v="10.17"/>
    <x v="4"/>
    <x v="1"/>
  </r>
  <r>
    <x v="2"/>
    <x v="30"/>
    <s v="Līgums"/>
    <x v="1"/>
    <x v="103"/>
    <d v="2020-04-07T00:00:00"/>
    <s v="Pievienota summa"/>
    <s v="Apstiprināta"/>
    <n v="81.37"/>
    <n v="14.36"/>
    <x v="4"/>
    <x v="1"/>
  </r>
  <r>
    <x v="2"/>
    <x v="31"/>
    <s v="Līgums"/>
    <x v="0"/>
    <x v="51"/>
    <d v="2018-08-20T00:00:00"/>
    <s v="Pamatsumma"/>
    <s v="Slēgta"/>
    <n v="115.29"/>
    <n v="20.350000000000001"/>
    <x v="4"/>
    <x v="1"/>
  </r>
  <r>
    <x v="2"/>
    <x v="32"/>
    <s v="Līgums"/>
    <x v="0"/>
    <x v="52"/>
    <d v="2018-11-01T00:00:00"/>
    <s v="Pamatsumma"/>
    <s v="Slēgta"/>
    <n v="835.4"/>
    <n v="147.41999999999999"/>
    <x v="4"/>
    <x v="1"/>
  </r>
  <r>
    <x v="2"/>
    <x v="32"/>
    <s v="Līgums"/>
    <x v="0"/>
    <x v="53"/>
    <d v="2018-11-01T00:00:00"/>
    <s v="Pamatsumma"/>
    <s v="Slēgta"/>
    <n v="654.4"/>
    <n v="115.48"/>
    <x v="4"/>
    <x v="1"/>
  </r>
  <r>
    <x v="2"/>
    <x v="32"/>
    <s v="Līgums"/>
    <x v="0"/>
    <x v="54"/>
    <d v="2018-11-01T00:00:00"/>
    <s v="Pamatsumma"/>
    <s v="Slēgta"/>
    <n v="4201.3900000000003"/>
    <n v="741.42"/>
    <x v="4"/>
    <x v="1"/>
  </r>
  <r>
    <x v="2"/>
    <x v="33"/>
    <s v="Līgums"/>
    <x v="1"/>
    <x v="55"/>
    <d v="2019-09-11T00:00:00"/>
    <s v="Pamatsumma"/>
    <s v="Slēgta"/>
    <n v="336.73"/>
    <n v="59.42"/>
    <x v="4"/>
    <x v="1"/>
  </r>
  <r>
    <x v="2"/>
    <x v="33"/>
    <s v="Līgums"/>
    <x v="1"/>
    <x v="104"/>
    <d v="2020-04-01T00:00:00"/>
    <s v="Pamatsumma"/>
    <s v="Slēgta"/>
    <n v="430.99"/>
    <n v="76.05"/>
    <x v="4"/>
    <x v="1"/>
  </r>
  <r>
    <x v="3"/>
    <x v="56"/>
    <s v="Līgums"/>
    <x v="1"/>
    <x v="105"/>
    <d v="2020-03-24T00:00:00"/>
    <s v="Pamatsumma"/>
    <s v="Slēgta"/>
    <n v="76.91"/>
    <n v="13.57"/>
    <x v="4"/>
    <x v="1"/>
  </r>
  <r>
    <x v="3"/>
    <x v="56"/>
    <s v="Līgums"/>
    <x v="1"/>
    <x v="106"/>
    <d v="2020-03-24T00:00:00"/>
    <s v="Pamatsumma"/>
    <s v="Slēgta"/>
    <n v="1294.1199999999999"/>
    <n v="228.38"/>
    <x v="4"/>
    <x v="1"/>
  </r>
  <r>
    <x v="3"/>
    <x v="37"/>
    <s v="Līgums"/>
    <x v="0"/>
    <x v="60"/>
    <d v="2019-11-01T00:00:00"/>
    <s v="Pamatsumma"/>
    <s v="Slēgta"/>
    <n v="233.69"/>
    <n v="41.24"/>
    <x v="4"/>
    <x v="1"/>
  </r>
  <r>
    <x v="3"/>
    <x v="34"/>
    <s v="Līgums"/>
    <x v="0"/>
    <x v="56"/>
    <d v="2018-09-14T00:00:00"/>
    <s v="Pamatsumma"/>
    <s v="Slēgta"/>
    <n v="22950"/>
    <n v="4050"/>
    <x v="4"/>
    <x v="1"/>
  </r>
  <r>
    <x v="3"/>
    <x v="34"/>
    <s v="Līgums"/>
    <x v="1"/>
    <x v="61"/>
    <d v="2019-08-30T00:00:00"/>
    <s v="Pamatsumma"/>
    <s v="Slēgta"/>
    <n v="106.11"/>
    <n v="18.72"/>
    <x v="4"/>
    <x v="1"/>
  </r>
  <r>
    <x v="3"/>
    <x v="35"/>
    <s v="Līgums"/>
    <x v="0"/>
    <x v="57"/>
    <d v="2018-11-30T00:00:00"/>
    <s v="Pamatsumma"/>
    <s v="Slēgta"/>
    <n v="433.3"/>
    <n v="76.47"/>
    <x v="4"/>
    <x v="1"/>
  </r>
  <r>
    <x v="3"/>
    <x v="35"/>
    <s v="Līgums"/>
    <x v="0"/>
    <x v="58"/>
    <d v="2019-03-27T00:00:00"/>
    <s v="Pamatsumma"/>
    <s v="Slēgta"/>
    <n v="8.48"/>
    <n v="1.5"/>
    <x v="4"/>
    <x v="1"/>
  </r>
  <r>
    <x v="3"/>
    <x v="35"/>
    <s v="Līgums"/>
    <x v="1"/>
    <x v="62"/>
    <d v="2019-10-11T00:00:00"/>
    <s v="Pamatsumma"/>
    <s v="Slēgta"/>
    <n v="63.75"/>
    <n v="11.25"/>
    <x v="4"/>
    <x v="1"/>
  </r>
  <r>
    <x v="3"/>
    <x v="35"/>
    <s v="Līgums"/>
    <x v="1"/>
    <x v="107"/>
    <d v="2020-03-18T00:00:00"/>
    <s v="Pamatsumma"/>
    <s v="Slēgta"/>
    <n v="1700"/>
    <n v="300"/>
    <x v="4"/>
    <x v="1"/>
  </r>
  <r>
    <x v="3"/>
    <x v="38"/>
    <s v="Līgums"/>
    <x v="1"/>
    <x v="63"/>
    <d v="2019-08-28T00:00:00"/>
    <s v="Pamatsumma"/>
    <s v="Slēgta"/>
    <n v="28.04"/>
    <n v="4.95"/>
    <x v="4"/>
    <x v="1"/>
  </r>
  <r>
    <x v="3"/>
    <x v="39"/>
    <s v="Līgums"/>
    <x v="1"/>
    <x v="64"/>
    <d v="2019-10-18T00:00:00"/>
    <s v="Pamatsumma"/>
    <s v="Slēgta"/>
    <n v="432.36"/>
    <n v="76.3"/>
    <x v="4"/>
    <x v="1"/>
  </r>
  <r>
    <x v="3"/>
    <x v="39"/>
    <s v="Līgums"/>
    <x v="1"/>
    <x v="108"/>
    <d v="2020-01-16T00:00:00"/>
    <s v="Pamatsumma"/>
    <s v="Apstiprināta"/>
    <n v="3383.66"/>
    <n v="597.11"/>
    <x v="4"/>
    <x v="1"/>
  </r>
  <r>
    <x v="3"/>
    <x v="57"/>
    <s v="Līgums"/>
    <x v="1"/>
    <x v="109"/>
    <d v="2019-11-06T00:00:00"/>
    <s v="Pamatsumma"/>
    <s v="Apstiprināta"/>
    <n v="249.95"/>
    <n v="44.11"/>
    <x v="4"/>
    <x v="1"/>
  </r>
  <r>
    <x v="3"/>
    <x v="57"/>
    <s v="Līgums"/>
    <x v="1"/>
    <x v="109"/>
    <d v="2019-11-06T00:00:00"/>
    <s v="Pievienota summa"/>
    <s v="Apstiprināta"/>
    <n v="288.60000000000002"/>
    <n v="50.93"/>
    <x v="4"/>
    <x v="1"/>
  </r>
  <r>
    <x v="3"/>
    <x v="40"/>
    <s v="Līgums"/>
    <x v="1"/>
    <x v="65"/>
    <d v="2019-01-29T00:00:00"/>
    <s v="Pamatsumma"/>
    <s v="Slēgta"/>
    <n v="8.48"/>
    <n v="1.5"/>
    <x v="4"/>
    <x v="1"/>
  </r>
  <r>
    <x v="3"/>
    <x v="40"/>
    <s v="Līgums"/>
    <x v="1"/>
    <x v="66"/>
    <d v="2019-11-20T00:00:00"/>
    <s v="Pamatsumma"/>
    <s v="Slēgta"/>
    <n v="100.74"/>
    <n v="17.78"/>
    <x v="4"/>
    <x v="1"/>
  </r>
  <r>
    <x v="3"/>
    <x v="36"/>
    <s v="Līgums"/>
    <x v="0"/>
    <x v="59"/>
    <d v="2018-12-13T00:00:00"/>
    <s v="Pamatsumma"/>
    <s v="Slēgta"/>
    <n v="262.3"/>
    <n v="46.29"/>
    <x v="4"/>
    <x v="1"/>
  </r>
  <r>
    <x v="3"/>
    <x v="36"/>
    <s v="Līgums"/>
    <x v="1"/>
    <x v="67"/>
    <d v="2019-06-20T00:00:00"/>
    <s v="Pamatsumma"/>
    <s v="Slēgta"/>
    <n v="12.78"/>
    <n v="2.2599999999999998"/>
    <x v="4"/>
    <x v="1"/>
  </r>
  <r>
    <x v="3"/>
    <x v="41"/>
    <s v="Līgums"/>
    <x v="1"/>
    <x v="68"/>
    <d v="2019-08-21T00:00:00"/>
    <s v="Pamatsumma"/>
    <s v="Slēgta"/>
    <n v="5094.43"/>
    <n v="899.02"/>
    <x v="4"/>
    <x v="1"/>
  </r>
  <r>
    <x v="3"/>
    <x v="41"/>
    <s v="Līgums"/>
    <x v="1"/>
    <x v="69"/>
    <d v="2019-08-23T00:00:00"/>
    <s v="Pamatsumma"/>
    <s v="Slēgta"/>
    <n v="1037.47"/>
    <n v="183.08"/>
    <x v="4"/>
    <x v="1"/>
  </r>
  <r>
    <x v="3"/>
    <x v="41"/>
    <s v="Līgums"/>
    <x v="1"/>
    <x v="70"/>
    <d v="2019-11-29T00:00:00"/>
    <s v="Pamatsumma"/>
    <s v="Slēgta"/>
    <n v="977.94"/>
    <n v="172.58"/>
    <x v="4"/>
    <x v="1"/>
  </r>
  <r>
    <x v="3"/>
    <x v="41"/>
    <s v="Līgums"/>
    <x v="1"/>
    <x v="71"/>
    <d v="2019-12-18T00:00:00"/>
    <s v="Pamatsumma"/>
    <s v="Slēgta"/>
    <n v="69.67"/>
    <n v="12.29"/>
    <x v="4"/>
    <x v="1"/>
  </r>
  <r>
    <x v="3"/>
    <x v="41"/>
    <s v="Līgums"/>
    <x v="1"/>
    <x v="110"/>
    <d v="2020-04-30T00:00:00"/>
    <s v="Pamatsumma"/>
    <s v="Slēgta"/>
    <n v="16.989999999999998"/>
    <n v="3"/>
    <x v="4"/>
    <x v="1"/>
  </r>
  <r>
    <x v="3"/>
    <x v="42"/>
    <s v="Līgums"/>
    <x v="1"/>
    <x v="72"/>
    <d v="2018-12-19T00:00:00"/>
    <s v="Pamatsumma"/>
    <s v="Slēgta"/>
    <n v="16.98"/>
    <n v="3"/>
    <x v="4"/>
    <x v="1"/>
  </r>
</pivotCacheRecords>
</file>

<file path=xl/pivotCache/pivotCacheRecords2.xml><?xml version="1.0" encoding="utf-8"?>
<pivotCacheRecords xmlns="http://schemas.openxmlformats.org/spreadsheetml/2006/main" xmlns:r="http://schemas.openxmlformats.org/officeDocument/2006/relationships" count="158">
  <r>
    <x v="0"/>
    <x v="0"/>
    <s v="LG 7"/>
    <d v="2019-11-20T00:00:00"/>
    <x v="0"/>
    <x v="0"/>
    <x v="0"/>
    <n v="52.74"/>
    <n v="4.66"/>
  </r>
  <r>
    <x v="0"/>
    <x v="0"/>
    <s v=""/>
    <d v="2019-11-20T00:00:00"/>
    <x v="0"/>
    <x v="1"/>
    <x v="0"/>
    <n v="52.74"/>
    <n v="4.66"/>
  </r>
  <r>
    <x v="0"/>
    <x v="0"/>
    <s v="LG 7"/>
    <d v="2020-01-29T00:00:00"/>
    <x v="1"/>
    <x v="0"/>
    <x v="0"/>
    <n v="4192.6899999999996"/>
    <n v="369.95"/>
  </r>
  <r>
    <x v="0"/>
    <x v="0"/>
    <s v=""/>
    <d v="2020-01-29T00:00:00"/>
    <x v="1"/>
    <x v="1"/>
    <x v="0"/>
    <n v="4192.6899999999996"/>
    <n v="369.95"/>
  </r>
  <r>
    <x v="1"/>
    <x v="0"/>
    <s v="LG 5"/>
    <d v="2018-09-27T00:00:00"/>
    <x v="2"/>
    <x v="0"/>
    <x v="1"/>
    <n v="932.3"/>
    <n v="82.26"/>
  </r>
  <r>
    <x v="1"/>
    <x v="0"/>
    <s v=""/>
    <d v="2018-09-27T00:00:00"/>
    <x v="2"/>
    <x v="1"/>
    <x v="1"/>
    <n v="932.3"/>
    <n v="82.26"/>
  </r>
  <r>
    <x v="2"/>
    <x v="0"/>
    <s v="LG 5"/>
    <d v="2018-03-15T00:00:00"/>
    <x v="3"/>
    <x v="0"/>
    <x v="1"/>
    <n v="219.78"/>
    <n v="19.39"/>
  </r>
  <r>
    <x v="2"/>
    <x v="0"/>
    <s v=""/>
    <d v="2018-03-15T00:00:00"/>
    <x v="3"/>
    <x v="1"/>
    <x v="1"/>
    <n v="219.78"/>
    <n v="19.39"/>
  </r>
  <r>
    <x v="2"/>
    <x v="0"/>
    <s v="LG 5"/>
    <d v="2018-06-28T00:00:00"/>
    <x v="4"/>
    <x v="0"/>
    <x v="1"/>
    <n v="994.74"/>
    <n v="87.77"/>
  </r>
  <r>
    <x v="2"/>
    <x v="0"/>
    <s v=""/>
    <d v="2018-06-28T00:00:00"/>
    <x v="4"/>
    <x v="1"/>
    <x v="1"/>
    <n v="994.74"/>
    <n v="87.77"/>
  </r>
  <r>
    <x v="2"/>
    <x v="0"/>
    <s v="LG 5"/>
    <d v="2018-06-28T00:00:00"/>
    <x v="5"/>
    <x v="0"/>
    <x v="1"/>
    <n v="282.32"/>
    <n v="24.91"/>
  </r>
  <r>
    <x v="2"/>
    <x v="0"/>
    <s v=""/>
    <d v="2018-06-28T00:00:00"/>
    <x v="5"/>
    <x v="1"/>
    <x v="1"/>
    <n v="282.32"/>
    <n v="24.91"/>
  </r>
  <r>
    <x v="2"/>
    <x v="0"/>
    <s v="LG 5"/>
    <d v="2018-07-20T00:00:00"/>
    <x v="6"/>
    <x v="0"/>
    <x v="1"/>
    <n v="717.38"/>
    <n v="63.3"/>
  </r>
  <r>
    <x v="2"/>
    <x v="0"/>
    <s v=""/>
    <d v="2018-07-20T00:00:00"/>
    <x v="6"/>
    <x v="1"/>
    <x v="1"/>
    <n v="717.38"/>
    <n v="63.3"/>
  </r>
  <r>
    <x v="2"/>
    <x v="0"/>
    <s v="LG 5"/>
    <d v="2019-04-26T00:00:00"/>
    <x v="7"/>
    <x v="0"/>
    <x v="1"/>
    <n v="1532.97"/>
    <n v="135.26"/>
  </r>
  <r>
    <x v="2"/>
    <x v="0"/>
    <s v="LG 5"/>
    <d v="2019-04-26T00:00:00"/>
    <x v="7"/>
    <x v="0"/>
    <x v="1"/>
    <n v="262.62"/>
    <n v="23.17"/>
  </r>
  <r>
    <x v="2"/>
    <x v="0"/>
    <s v=""/>
    <d v="2019-04-26T00:00:00"/>
    <x v="7"/>
    <x v="1"/>
    <x v="1"/>
    <n v="1532.97"/>
    <n v="135.26"/>
  </r>
  <r>
    <x v="2"/>
    <x v="0"/>
    <s v=""/>
    <d v="2019-04-26T00:00:00"/>
    <x v="7"/>
    <x v="1"/>
    <x v="1"/>
    <n v="262.62"/>
    <n v="23.17"/>
  </r>
  <r>
    <x v="3"/>
    <x v="0"/>
    <s v="LG 6"/>
    <d v="2018-12-12T00:00:00"/>
    <x v="8"/>
    <x v="0"/>
    <x v="1"/>
    <n v="424.54"/>
    <n v="37.46"/>
  </r>
  <r>
    <x v="3"/>
    <x v="0"/>
    <s v=""/>
    <d v="2018-12-12T00:00:00"/>
    <x v="8"/>
    <x v="1"/>
    <x v="1"/>
    <n v="424.54"/>
    <n v="37.46"/>
  </r>
  <r>
    <x v="4"/>
    <x v="0"/>
    <s v="LG 6"/>
    <d v="2018-11-14T00:00:00"/>
    <x v="9"/>
    <x v="0"/>
    <x v="1"/>
    <n v="896.55"/>
    <n v="79.099999999999994"/>
  </r>
  <r>
    <x v="4"/>
    <x v="0"/>
    <s v=""/>
    <d v="2018-11-14T00:00:00"/>
    <x v="9"/>
    <x v="1"/>
    <x v="1"/>
    <n v="896.55"/>
    <n v="79.099999999999994"/>
  </r>
  <r>
    <x v="5"/>
    <x v="0"/>
    <s v="LG 4"/>
    <d v="2018-02-13T00:00:00"/>
    <x v="10"/>
    <x v="0"/>
    <x v="1"/>
    <n v="924.23"/>
    <n v="81.55"/>
  </r>
  <r>
    <x v="5"/>
    <x v="0"/>
    <s v=""/>
    <d v="2018-02-13T00:00:00"/>
    <x v="10"/>
    <x v="1"/>
    <x v="1"/>
    <n v="924.23"/>
    <n v="81.55"/>
  </r>
  <r>
    <x v="6"/>
    <x v="0"/>
    <s v="LG 9"/>
    <d v="2019-01-11T00:00:00"/>
    <x v="11"/>
    <x v="0"/>
    <x v="1"/>
    <n v="733.63"/>
    <n v="64.73"/>
  </r>
  <r>
    <x v="6"/>
    <x v="0"/>
    <s v=""/>
    <d v="2019-01-11T00:00:00"/>
    <x v="11"/>
    <x v="1"/>
    <x v="1"/>
    <n v="733.63"/>
    <n v="64.73"/>
  </r>
  <r>
    <x v="6"/>
    <x v="0"/>
    <s v="LG 9"/>
    <d v="2019-05-28T00:00:00"/>
    <x v="12"/>
    <x v="0"/>
    <x v="1"/>
    <n v="179.76"/>
    <n v="15.86"/>
  </r>
  <r>
    <x v="6"/>
    <x v="0"/>
    <s v=""/>
    <d v="2019-05-28T00:00:00"/>
    <x v="12"/>
    <x v="1"/>
    <x v="1"/>
    <n v="179.76"/>
    <n v="15.86"/>
  </r>
  <r>
    <x v="6"/>
    <x v="0"/>
    <s v="LG 10"/>
    <d v="2019-10-25T00:00:00"/>
    <x v="13"/>
    <x v="0"/>
    <x v="0"/>
    <n v="100.4"/>
    <n v="8.86"/>
  </r>
  <r>
    <x v="6"/>
    <x v="0"/>
    <s v=""/>
    <d v="2019-10-25T00:00:00"/>
    <x v="13"/>
    <x v="1"/>
    <x v="0"/>
    <n v="100.4"/>
    <n v="8.86"/>
  </r>
  <r>
    <x v="6"/>
    <x v="0"/>
    <s v="LG 10"/>
    <d v="2020-02-18T00:00:00"/>
    <x v="14"/>
    <x v="0"/>
    <x v="0"/>
    <n v="126.83"/>
    <n v="11.19"/>
  </r>
  <r>
    <x v="6"/>
    <x v="0"/>
    <s v=""/>
    <d v="2020-02-18T00:00:00"/>
    <x v="14"/>
    <x v="1"/>
    <x v="0"/>
    <n v="126.83"/>
    <n v="11.19"/>
  </r>
  <r>
    <x v="6"/>
    <x v="0"/>
    <s v="LG 10"/>
    <d v="2020-07-16T00:00:00"/>
    <x v="15"/>
    <x v="0"/>
    <x v="0"/>
    <n v="2603.13"/>
    <n v="229.69"/>
  </r>
  <r>
    <x v="6"/>
    <x v="0"/>
    <s v=""/>
    <d v="2020-07-16T00:00:00"/>
    <x v="15"/>
    <x v="1"/>
    <x v="0"/>
    <n v="2603.13"/>
    <n v="229.69"/>
  </r>
  <r>
    <x v="6"/>
    <x v="0"/>
    <s v="LG 10"/>
    <d v="2020-07-16T00:00:00"/>
    <x v="16"/>
    <x v="0"/>
    <x v="0"/>
    <n v="677.08"/>
    <n v="59.74"/>
  </r>
  <r>
    <x v="6"/>
    <x v="0"/>
    <s v=""/>
    <d v="2020-07-16T00:00:00"/>
    <x v="16"/>
    <x v="1"/>
    <x v="0"/>
    <n v="677.08"/>
    <n v="59.74"/>
  </r>
  <r>
    <x v="7"/>
    <x v="0"/>
    <s v="LG 7"/>
    <d v="2018-11-06T00:00:00"/>
    <x v="17"/>
    <x v="0"/>
    <x v="1"/>
    <n v="11.9"/>
    <n v="1.05"/>
  </r>
  <r>
    <x v="7"/>
    <x v="0"/>
    <s v=""/>
    <d v="2018-11-06T00:00:00"/>
    <x v="17"/>
    <x v="1"/>
    <x v="1"/>
    <n v="11.9"/>
    <n v="1.05"/>
  </r>
  <r>
    <x v="8"/>
    <x v="0"/>
    <s v="LG 3"/>
    <d v="2017-06-30T00:00:00"/>
    <x v="18"/>
    <x v="0"/>
    <x v="1"/>
    <n v="89.34"/>
    <n v="7.88"/>
  </r>
  <r>
    <x v="8"/>
    <x v="0"/>
    <s v=""/>
    <d v="2017-06-30T00:00:00"/>
    <x v="18"/>
    <x v="1"/>
    <x v="1"/>
    <n v="89.34"/>
    <n v="7.88"/>
  </r>
  <r>
    <x v="8"/>
    <x v="0"/>
    <s v="LG 7"/>
    <d v="2020-04-01T00:00:00"/>
    <x v="19"/>
    <x v="0"/>
    <x v="0"/>
    <n v="1184.78"/>
    <n v="104.54"/>
  </r>
  <r>
    <x v="8"/>
    <x v="0"/>
    <s v=""/>
    <d v="2020-04-01T00:00:00"/>
    <x v="19"/>
    <x v="1"/>
    <x v="0"/>
    <n v="1184.78"/>
    <n v="104.54"/>
  </r>
  <r>
    <x v="9"/>
    <x v="0"/>
    <s v="LG 10"/>
    <d v="2017-10-19T00:00:00"/>
    <x v="20"/>
    <x v="0"/>
    <x v="1"/>
    <n v="1535.43"/>
    <n v="135.47999999999999"/>
  </r>
  <r>
    <x v="9"/>
    <x v="0"/>
    <s v=""/>
    <d v="2017-10-19T00:00:00"/>
    <x v="20"/>
    <x v="1"/>
    <x v="1"/>
    <n v="1535.43"/>
    <n v="135.47999999999999"/>
  </r>
  <r>
    <x v="9"/>
    <x v="0"/>
    <s v="LG 13"/>
    <d v="2020-04-24T00:00:00"/>
    <x v="21"/>
    <x v="0"/>
    <x v="0"/>
    <n v="131"/>
    <n v="11.56"/>
  </r>
  <r>
    <x v="9"/>
    <x v="0"/>
    <s v=""/>
    <d v="2020-04-24T00:00:00"/>
    <x v="21"/>
    <x v="1"/>
    <x v="0"/>
    <n v="131"/>
    <n v="11.56"/>
  </r>
  <r>
    <x v="10"/>
    <x v="0"/>
    <s v="LG 2"/>
    <d v="2017-08-28T00:00:00"/>
    <x v="22"/>
    <x v="0"/>
    <x v="1"/>
    <n v="148.80000000000001"/>
    <n v="13.13"/>
  </r>
  <r>
    <x v="10"/>
    <x v="0"/>
    <s v=""/>
    <d v="2017-08-28T00:00:00"/>
    <x v="22"/>
    <x v="1"/>
    <x v="1"/>
    <n v="148.80000000000001"/>
    <n v="13.13"/>
  </r>
  <r>
    <x v="10"/>
    <x v="0"/>
    <s v="LG 2"/>
    <d v="2018-03-22T00:00:00"/>
    <x v="23"/>
    <x v="0"/>
    <x v="1"/>
    <n v="956.25"/>
    <n v="84.37"/>
  </r>
  <r>
    <x v="10"/>
    <x v="0"/>
    <s v=""/>
    <d v="2018-03-22T00:00:00"/>
    <x v="23"/>
    <x v="1"/>
    <x v="1"/>
    <n v="956.25"/>
    <n v="84.37"/>
  </r>
  <r>
    <x v="11"/>
    <x v="0"/>
    <s v="LG 6"/>
    <d v="2018-10-19T00:00:00"/>
    <x v="24"/>
    <x v="0"/>
    <x v="1"/>
    <n v="277.11"/>
    <n v="24.45"/>
  </r>
  <r>
    <x v="11"/>
    <x v="0"/>
    <s v=""/>
    <d v="2018-10-19T00:00:00"/>
    <x v="24"/>
    <x v="1"/>
    <x v="1"/>
    <n v="277.11"/>
    <n v="24.45"/>
  </r>
  <r>
    <x v="11"/>
    <x v="0"/>
    <s v="LG 6"/>
    <d v="2019-02-06T00:00:00"/>
    <x v="25"/>
    <x v="0"/>
    <x v="1"/>
    <n v="605.65"/>
    <n v="53.44"/>
  </r>
  <r>
    <x v="11"/>
    <x v="0"/>
    <s v=""/>
    <d v="2019-02-06T00:00:00"/>
    <x v="25"/>
    <x v="1"/>
    <x v="1"/>
    <n v="605.65"/>
    <n v="53.44"/>
  </r>
  <r>
    <x v="11"/>
    <x v="0"/>
    <s v="LG 8"/>
    <d v="2019-11-15T00:00:00"/>
    <x v="26"/>
    <x v="0"/>
    <x v="0"/>
    <n v="1040.6400000000001"/>
    <n v="91.83"/>
  </r>
  <r>
    <x v="11"/>
    <x v="0"/>
    <s v=""/>
    <d v="2019-11-15T00:00:00"/>
    <x v="26"/>
    <x v="1"/>
    <x v="0"/>
    <n v="1040.6400000000001"/>
    <n v="91.83"/>
  </r>
  <r>
    <x v="11"/>
    <x v="0"/>
    <s v="LG 8"/>
    <d v="2020-03-25T00:00:00"/>
    <x v="27"/>
    <x v="0"/>
    <x v="0"/>
    <n v="52666.52"/>
    <n v="4647.04"/>
  </r>
  <r>
    <x v="11"/>
    <x v="0"/>
    <s v=""/>
    <d v="2020-03-25T00:00:00"/>
    <x v="27"/>
    <x v="1"/>
    <x v="0"/>
    <n v="52666.52"/>
    <n v="4647.04"/>
  </r>
  <r>
    <x v="12"/>
    <x v="0"/>
    <s v="LG 2"/>
    <d v="2017-09-18T00:00:00"/>
    <x v="28"/>
    <x v="0"/>
    <x v="1"/>
    <n v="83.56"/>
    <n v="7.37"/>
  </r>
  <r>
    <x v="12"/>
    <x v="0"/>
    <s v=""/>
    <d v="2017-09-18T00:00:00"/>
    <x v="28"/>
    <x v="1"/>
    <x v="1"/>
    <n v="83.56"/>
    <n v="7.37"/>
  </r>
  <r>
    <x v="12"/>
    <x v="0"/>
    <s v="LG 3"/>
    <d v="2017-11-22T00:00:00"/>
    <x v="29"/>
    <x v="0"/>
    <x v="1"/>
    <n v="460.05"/>
    <n v="40.590000000000003"/>
  </r>
  <r>
    <x v="12"/>
    <x v="0"/>
    <s v=""/>
    <d v="2017-11-22T00:00:00"/>
    <x v="29"/>
    <x v="1"/>
    <x v="1"/>
    <n v="460.05"/>
    <n v="40.590000000000003"/>
  </r>
  <r>
    <x v="12"/>
    <x v="0"/>
    <s v="LG 3"/>
    <d v="2017-12-06T00:00:00"/>
    <x v="30"/>
    <x v="0"/>
    <x v="1"/>
    <n v="267.8"/>
    <n v="23.63"/>
  </r>
  <r>
    <x v="12"/>
    <x v="0"/>
    <s v=""/>
    <d v="2017-12-06T00:00:00"/>
    <x v="30"/>
    <x v="1"/>
    <x v="1"/>
    <n v="267.8"/>
    <n v="23.63"/>
  </r>
  <r>
    <x v="12"/>
    <x v="0"/>
    <s v="LG 8"/>
    <d v="2020-04-09T00:00:00"/>
    <x v="31"/>
    <x v="0"/>
    <x v="2"/>
    <n v="12.36"/>
    <n v="1.0900000000000001"/>
  </r>
  <r>
    <x v="12"/>
    <x v="1"/>
    <s v=""/>
    <d v="2020-04-09T00:00:00"/>
    <x v="31"/>
    <x v="1"/>
    <x v="3"/>
    <n v="12.36"/>
    <n v="1.0900000000000001"/>
  </r>
  <r>
    <x v="13"/>
    <x v="0"/>
    <s v="LG 4"/>
    <d v="2019-02-12T00:00:00"/>
    <x v="32"/>
    <x v="0"/>
    <x v="1"/>
    <n v="389.35"/>
    <n v="34.36"/>
  </r>
  <r>
    <x v="13"/>
    <x v="0"/>
    <s v=""/>
    <d v="2019-02-12T00:00:00"/>
    <x v="32"/>
    <x v="1"/>
    <x v="1"/>
    <n v="389.35"/>
    <n v="34.36"/>
  </r>
  <r>
    <x v="13"/>
    <x v="0"/>
    <s v="LG 5"/>
    <d v="2020-03-17T00:00:00"/>
    <x v="33"/>
    <x v="0"/>
    <x v="0"/>
    <n v="38.43"/>
    <n v="3.39"/>
  </r>
  <r>
    <x v="13"/>
    <x v="0"/>
    <s v=""/>
    <d v="2020-03-17T00:00:00"/>
    <x v="33"/>
    <x v="1"/>
    <x v="0"/>
    <n v="38.43"/>
    <n v="3.39"/>
  </r>
  <r>
    <x v="14"/>
    <x v="0"/>
    <s v="LG 3"/>
    <d v="2018-03-27T00:00:00"/>
    <x v="34"/>
    <x v="0"/>
    <x v="1"/>
    <n v="1323.65"/>
    <n v="116.79"/>
  </r>
  <r>
    <x v="14"/>
    <x v="0"/>
    <s v=""/>
    <d v="2018-03-27T00:00:00"/>
    <x v="34"/>
    <x v="1"/>
    <x v="1"/>
    <n v="1323.65"/>
    <n v="116.79"/>
  </r>
  <r>
    <x v="15"/>
    <x v="0"/>
    <s v="LG 11"/>
    <d v="2020-02-25T00:00:00"/>
    <x v="35"/>
    <x v="0"/>
    <x v="2"/>
    <n v="147.07"/>
    <n v="12.97"/>
  </r>
  <r>
    <x v="15"/>
    <x v="1"/>
    <s v=""/>
    <d v="2020-02-25T00:00:00"/>
    <x v="35"/>
    <x v="1"/>
    <x v="3"/>
    <n v="147.07"/>
    <n v="12.97"/>
  </r>
  <r>
    <x v="16"/>
    <x v="0"/>
    <s v="LG 6"/>
    <d v="2020-08-03T00:00:00"/>
    <x v="36"/>
    <x v="0"/>
    <x v="0"/>
    <n v="204.26"/>
    <n v="18.02"/>
  </r>
  <r>
    <x v="16"/>
    <x v="0"/>
    <s v=""/>
    <d v="2020-08-03T00:00:00"/>
    <x v="36"/>
    <x v="1"/>
    <x v="0"/>
    <n v="204.26"/>
    <n v="18.02"/>
  </r>
  <r>
    <x v="17"/>
    <x v="0"/>
    <s v="LG 2"/>
    <d v="2017-04-20T00:00:00"/>
    <x v="37"/>
    <x v="0"/>
    <x v="1"/>
    <n v="65.569999999999993"/>
    <n v="5.79"/>
  </r>
  <r>
    <x v="17"/>
    <x v="0"/>
    <s v="LG 2"/>
    <d v="2017-04-20T00:00:00"/>
    <x v="37"/>
    <x v="0"/>
    <x v="1"/>
    <n v="15.47"/>
    <n v="1.37"/>
  </r>
  <r>
    <x v="17"/>
    <x v="0"/>
    <s v=""/>
    <d v="2017-04-20T00:00:00"/>
    <x v="37"/>
    <x v="1"/>
    <x v="1"/>
    <n v="65.569999999999993"/>
    <n v="5.79"/>
  </r>
  <r>
    <x v="17"/>
    <x v="0"/>
    <s v=""/>
    <d v="2017-04-20T00:00:00"/>
    <x v="37"/>
    <x v="1"/>
    <x v="1"/>
    <n v="15.47"/>
    <n v="1.37"/>
  </r>
  <r>
    <x v="18"/>
    <x v="0"/>
    <s v="LG 4"/>
    <d v="2018-04-06T00:00:00"/>
    <x v="38"/>
    <x v="0"/>
    <x v="1"/>
    <n v="403.6"/>
    <n v="0"/>
  </r>
  <r>
    <x v="18"/>
    <x v="0"/>
    <s v=""/>
    <d v="2018-04-06T00:00:00"/>
    <x v="38"/>
    <x v="1"/>
    <x v="1"/>
    <n v="403.6"/>
    <n v="0"/>
  </r>
  <r>
    <x v="18"/>
    <x v="0"/>
    <s v="LG 6"/>
    <d v="2018-10-01T00:00:00"/>
    <x v="39"/>
    <x v="0"/>
    <x v="1"/>
    <n v="186.2"/>
    <n v="0"/>
  </r>
  <r>
    <x v="18"/>
    <x v="0"/>
    <s v=""/>
    <d v="2018-10-01T00:00:00"/>
    <x v="39"/>
    <x v="1"/>
    <x v="1"/>
    <n v="186.2"/>
    <n v="0"/>
  </r>
  <r>
    <x v="18"/>
    <x v="0"/>
    <s v="LG 7"/>
    <d v="2019-06-13T00:00:00"/>
    <x v="40"/>
    <x v="0"/>
    <x v="1"/>
    <n v="284.73"/>
    <n v="0"/>
  </r>
  <r>
    <x v="18"/>
    <x v="0"/>
    <s v=""/>
    <d v="2019-06-13T00:00:00"/>
    <x v="40"/>
    <x v="1"/>
    <x v="1"/>
    <n v="284.73"/>
    <n v="0"/>
  </r>
  <r>
    <x v="19"/>
    <x v="0"/>
    <s v="LG 7"/>
    <d v="2019-06-14T00:00:00"/>
    <x v="41"/>
    <x v="0"/>
    <x v="1"/>
    <n v="107.4"/>
    <n v="9.4700000000000006"/>
  </r>
  <r>
    <x v="19"/>
    <x v="0"/>
    <s v=""/>
    <d v="2019-06-14T00:00:00"/>
    <x v="41"/>
    <x v="1"/>
    <x v="1"/>
    <n v="107.4"/>
    <n v="9.4700000000000006"/>
  </r>
  <r>
    <x v="20"/>
    <x v="0"/>
    <s v="LG 9"/>
    <d v="2017-08-28T00:00:00"/>
    <x v="42"/>
    <x v="0"/>
    <x v="1"/>
    <n v="1134.56"/>
    <n v="100.11"/>
  </r>
  <r>
    <x v="20"/>
    <x v="0"/>
    <s v=""/>
    <d v="2017-08-28T00:00:00"/>
    <x v="42"/>
    <x v="1"/>
    <x v="1"/>
    <n v="1134.56"/>
    <n v="100.11"/>
  </r>
  <r>
    <x v="21"/>
    <x v="0"/>
    <s v="LG 4"/>
    <d v="2017-12-21T00:00:00"/>
    <x v="43"/>
    <x v="0"/>
    <x v="1"/>
    <n v="923.18"/>
    <n v="81.459999999999994"/>
  </r>
  <r>
    <x v="21"/>
    <x v="0"/>
    <s v=""/>
    <d v="2017-12-21T00:00:00"/>
    <x v="43"/>
    <x v="1"/>
    <x v="1"/>
    <n v="923.18"/>
    <n v="81.459999999999994"/>
  </r>
  <r>
    <x v="22"/>
    <x v="0"/>
    <s v="LG 6"/>
    <d v="2018-01-25T00:00:00"/>
    <x v="44"/>
    <x v="0"/>
    <x v="1"/>
    <n v="42.5"/>
    <n v="3.75"/>
  </r>
  <r>
    <x v="22"/>
    <x v="0"/>
    <s v=""/>
    <d v="2018-01-25T00:00:00"/>
    <x v="44"/>
    <x v="1"/>
    <x v="1"/>
    <n v="42.5"/>
    <n v="3.75"/>
  </r>
  <r>
    <x v="22"/>
    <x v="0"/>
    <s v="LG 8"/>
    <d v="2020-02-04T00:00:00"/>
    <x v="45"/>
    <x v="0"/>
    <x v="0"/>
    <n v="531.25"/>
    <n v="46.87"/>
  </r>
  <r>
    <x v="22"/>
    <x v="0"/>
    <s v=""/>
    <d v="2020-02-04T00:00:00"/>
    <x v="45"/>
    <x v="1"/>
    <x v="0"/>
    <n v="531.25"/>
    <n v="46.87"/>
  </r>
  <r>
    <x v="22"/>
    <x v="0"/>
    <s v="LG 8"/>
    <d v="2020-02-04T00:00:00"/>
    <x v="46"/>
    <x v="0"/>
    <x v="0"/>
    <n v="405.45"/>
    <n v="35.770000000000003"/>
  </r>
  <r>
    <x v="22"/>
    <x v="0"/>
    <s v=""/>
    <d v="2020-02-04T00:00:00"/>
    <x v="46"/>
    <x v="1"/>
    <x v="0"/>
    <n v="405.45"/>
    <n v="35.770000000000003"/>
  </r>
  <r>
    <x v="23"/>
    <x v="0"/>
    <s v="LG 5"/>
    <d v="2017-12-19T00:00:00"/>
    <x v="47"/>
    <x v="0"/>
    <x v="2"/>
    <n v="4.67"/>
    <n v="0"/>
  </r>
  <r>
    <x v="23"/>
    <x v="1"/>
    <s v=""/>
    <d v="2017-12-19T00:00:00"/>
    <x v="47"/>
    <x v="1"/>
    <x v="3"/>
    <n v="4.67"/>
    <n v="0"/>
  </r>
  <r>
    <x v="23"/>
    <x v="0"/>
    <s v="LG 5"/>
    <d v="2019-02-20T00:00:00"/>
    <x v="48"/>
    <x v="0"/>
    <x v="2"/>
    <n v="567.04"/>
    <n v="0"/>
  </r>
  <r>
    <x v="23"/>
    <x v="1"/>
    <s v=""/>
    <d v="2019-02-20T00:00:00"/>
    <x v="48"/>
    <x v="1"/>
    <x v="3"/>
    <n v="567.04"/>
    <n v="0"/>
  </r>
  <r>
    <x v="23"/>
    <x v="0"/>
    <s v="LG 5"/>
    <d v="2020-03-25T00:00:00"/>
    <x v="49"/>
    <x v="0"/>
    <x v="2"/>
    <n v="479.42"/>
    <n v="0"/>
  </r>
  <r>
    <x v="23"/>
    <x v="1"/>
    <s v=""/>
    <d v="2020-03-25T00:00:00"/>
    <x v="49"/>
    <x v="1"/>
    <x v="3"/>
    <n v="479.42"/>
    <n v="0"/>
  </r>
  <r>
    <x v="24"/>
    <x v="0"/>
    <s v="LG 2"/>
    <d v="2017-08-15T00:00:00"/>
    <x v="50"/>
    <x v="0"/>
    <x v="1"/>
    <n v="336.43"/>
    <n v="29.68"/>
  </r>
  <r>
    <x v="24"/>
    <x v="0"/>
    <s v=""/>
    <d v="2017-08-15T00:00:00"/>
    <x v="50"/>
    <x v="1"/>
    <x v="1"/>
    <n v="336.43"/>
    <n v="29.68"/>
  </r>
  <r>
    <x v="25"/>
    <x v="0"/>
    <s v="LG 4"/>
    <d v="2019-07-23T00:00:00"/>
    <x v="51"/>
    <x v="0"/>
    <x v="1"/>
    <n v="52.7"/>
    <n v="0"/>
  </r>
  <r>
    <x v="25"/>
    <x v="0"/>
    <s v=""/>
    <d v="2019-07-23T00:00:00"/>
    <x v="51"/>
    <x v="1"/>
    <x v="1"/>
    <n v="52.7"/>
    <n v="0"/>
  </r>
  <r>
    <x v="26"/>
    <x v="0"/>
    <s v="LG 3"/>
    <d v="2017-10-20T00:00:00"/>
    <x v="52"/>
    <x v="0"/>
    <x v="1"/>
    <n v="2.0099999999999998"/>
    <n v="0.19"/>
  </r>
  <r>
    <x v="26"/>
    <x v="0"/>
    <s v=""/>
    <d v="2017-10-20T00:00:00"/>
    <x v="52"/>
    <x v="1"/>
    <x v="1"/>
    <n v="2.0099999999999998"/>
    <n v="0.19"/>
  </r>
  <r>
    <x v="27"/>
    <x v="1"/>
    <s v=""/>
    <d v="2020-01-08T00:00:00"/>
    <x v="53"/>
    <x v="0"/>
    <x v="3"/>
    <n v="4181.12"/>
    <n v="0"/>
  </r>
  <r>
    <x v="27"/>
    <x v="1"/>
    <s v=""/>
    <d v="2020-01-08T00:00:00"/>
    <x v="53"/>
    <x v="1"/>
    <x v="3"/>
    <n v="4181.12"/>
    <n v="0"/>
  </r>
  <r>
    <x v="27"/>
    <x v="1"/>
    <s v=""/>
    <d v="2020-05-15T00:00:00"/>
    <x v="54"/>
    <x v="0"/>
    <x v="3"/>
    <n v="923.33"/>
    <n v="0"/>
  </r>
  <r>
    <x v="27"/>
    <x v="1"/>
    <s v=""/>
    <d v="2020-05-15T00:00:00"/>
    <x v="54"/>
    <x v="1"/>
    <x v="3"/>
    <n v="923.33"/>
    <n v="0"/>
  </r>
  <r>
    <x v="28"/>
    <x v="0"/>
    <s v="LG 1"/>
    <d v="2020-03-19T00:00:00"/>
    <x v="55"/>
    <x v="0"/>
    <x v="0"/>
    <n v="2269.89"/>
    <n v="1362.73"/>
  </r>
  <r>
    <x v="28"/>
    <x v="0"/>
    <s v=""/>
    <d v="2020-03-19T00:00:00"/>
    <x v="55"/>
    <x v="1"/>
    <x v="0"/>
    <n v="2269.89"/>
    <n v="1362.73"/>
  </r>
  <r>
    <x v="29"/>
    <x v="1"/>
    <s v=""/>
    <d v="2020-04-06T00:00:00"/>
    <x v="56"/>
    <x v="0"/>
    <x v="3"/>
    <n v="805.02"/>
    <n v="0"/>
  </r>
  <r>
    <x v="29"/>
    <x v="1"/>
    <s v=""/>
    <d v="2020-04-06T00:00:00"/>
    <x v="56"/>
    <x v="1"/>
    <x v="3"/>
    <n v="805.02"/>
    <n v="0"/>
  </r>
  <r>
    <x v="30"/>
    <x v="1"/>
    <s v=""/>
    <d v="2020-03-17T00:00:00"/>
    <x v="57"/>
    <x v="0"/>
    <x v="3"/>
    <n v="604.91999999999996"/>
    <n v="0"/>
  </r>
  <r>
    <x v="30"/>
    <x v="1"/>
    <s v=""/>
    <d v="2020-03-17T00:00:00"/>
    <x v="57"/>
    <x v="1"/>
    <x v="3"/>
    <n v="604.91999999999996"/>
    <n v="0"/>
  </r>
  <r>
    <x v="31"/>
    <x v="1"/>
    <s v=""/>
    <d v="2020-01-16T00:00:00"/>
    <x v="58"/>
    <x v="0"/>
    <x v="3"/>
    <n v="36.25"/>
    <n v="21.76"/>
  </r>
  <r>
    <x v="31"/>
    <x v="1"/>
    <s v=""/>
    <d v="2020-01-16T00:00:00"/>
    <x v="58"/>
    <x v="1"/>
    <x v="3"/>
    <n v="36.25"/>
    <n v="21.76"/>
  </r>
  <r>
    <x v="32"/>
    <x v="0"/>
    <s v="LG 2"/>
    <d v="2019-05-31T00:00:00"/>
    <x v="59"/>
    <x v="0"/>
    <x v="1"/>
    <n v="1883.15"/>
    <n v="0"/>
  </r>
  <r>
    <x v="32"/>
    <x v="0"/>
    <s v=""/>
    <d v="2019-05-31T00:00:00"/>
    <x v="59"/>
    <x v="1"/>
    <x v="1"/>
    <n v="1883.15"/>
    <n v="0"/>
  </r>
  <r>
    <x v="33"/>
    <x v="1"/>
    <s v=""/>
    <d v="2020-04-03T00:00:00"/>
    <x v="60"/>
    <x v="0"/>
    <x v="3"/>
    <n v="761.61"/>
    <n v="0"/>
  </r>
  <r>
    <x v="33"/>
    <x v="1"/>
    <s v=""/>
    <d v="2020-04-03T00:00:00"/>
    <x v="60"/>
    <x v="0"/>
    <x v="3"/>
    <n v="221.11"/>
    <n v="0"/>
  </r>
  <r>
    <x v="33"/>
    <x v="1"/>
    <s v=""/>
    <d v="2020-04-03T00:00:00"/>
    <x v="60"/>
    <x v="1"/>
    <x v="3"/>
    <n v="761.61"/>
    <n v="0"/>
  </r>
  <r>
    <x v="33"/>
    <x v="1"/>
    <s v=""/>
    <d v="2020-04-03T00:00:00"/>
    <x v="60"/>
    <x v="1"/>
    <x v="3"/>
    <n v="221.11"/>
    <n v="0"/>
  </r>
  <r>
    <x v="33"/>
    <x v="1"/>
    <s v=""/>
    <d v="2020-04-03T00:00:00"/>
    <x v="61"/>
    <x v="0"/>
    <x v="3"/>
    <n v="110.56"/>
    <n v="0"/>
  </r>
  <r>
    <x v="33"/>
    <x v="1"/>
    <s v=""/>
    <d v="2020-04-03T00:00:00"/>
    <x v="61"/>
    <x v="1"/>
    <x v="3"/>
    <n v="110.56"/>
    <n v="0"/>
  </r>
  <r>
    <x v="34"/>
    <x v="1"/>
    <s v=""/>
    <d v="2019-09-20T00:00:00"/>
    <x v="62"/>
    <x v="0"/>
    <x v="3"/>
    <n v="13.18"/>
    <n v="0"/>
  </r>
  <r>
    <x v="34"/>
    <x v="1"/>
    <s v=""/>
    <d v="2019-09-20T00:00:00"/>
    <x v="62"/>
    <x v="1"/>
    <x v="3"/>
    <n v="13.18"/>
    <n v="0"/>
  </r>
  <r>
    <x v="34"/>
    <x v="1"/>
    <s v=""/>
    <d v="2020-01-14T00:00:00"/>
    <x v="63"/>
    <x v="0"/>
    <x v="3"/>
    <n v="547.29"/>
    <n v="0"/>
  </r>
  <r>
    <x v="34"/>
    <x v="1"/>
    <s v=""/>
    <d v="2020-01-14T00:00:00"/>
    <x v="63"/>
    <x v="1"/>
    <x v="3"/>
    <n v="547.29"/>
    <n v="0"/>
  </r>
  <r>
    <x v="34"/>
    <x v="1"/>
    <s v=""/>
    <d v="2020-03-25T00:00:00"/>
    <x v="64"/>
    <x v="0"/>
    <x v="3"/>
    <n v="2196.4899999999998"/>
    <n v="0"/>
  </r>
  <r>
    <x v="34"/>
    <x v="1"/>
    <s v=""/>
    <d v="2020-03-25T00:00:00"/>
    <x v="64"/>
    <x v="1"/>
    <x v="3"/>
    <n v="2196.4899999999998"/>
    <n v="0"/>
  </r>
  <r>
    <x v="35"/>
    <x v="1"/>
    <s v=""/>
    <d v="2020-01-13T00:00:00"/>
    <x v="65"/>
    <x v="0"/>
    <x v="3"/>
    <n v="1780.66"/>
    <n v="0"/>
  </r>
  <r>
    <x v="35"/>
    <x v="1"/>
    <s v=""/>
    <d v="2020-01-13T00:00:00"/>
    <x v="65"/>
    <x v="1"/>
    <x v="3"/>
    <n v="1780.66"/>
    <n v="0"/>
  </r>
  <r>
    <x v="36"/>
    <x v="0"/>
    <s v="LG 2"/>
    <d v="2020-02-07T00:00:00"/>
    <x v="66"/>
    <x v="0"/>
    <x v="2"/>
    <n v="1643.34"/>
    <n v="0"/>
  </r>
  <r>
    <x v="36"/>
    <x v="1"/>
    <s v=""/>
    <d v="2020-02-07T00:00:00"/>
    <x v="66"/>
    <x v="1"/>
    <x v="3"/>
    <n v="1643.34"/>
    <n v="0"/>
  </r>
  <r>
    <x v="36"/>
    <x v="0"/>
    <s v="LG 2"/>
    <d v="2020-02-11T00:00:00"/>
    <x v="67"/>
    <x v="0"/>
    <x v="2"/>
    <n v="589.29999999999995"/>
    <n v="0"/>
  </r>
  <r>
    <x v="36"/>
    <x v="1"/>
    <s v=""/>
    <d v="2020-02-11T00:00:00"/>
    <x v="67"/>
    <x v="1"/>
    <x v="3"/>
    <n v="589.29999999999995"/>
    <n v="0"/>
  </r>
  <r>
    <x v="36"/>
    <x v="0"/>
    <s v="LG 2"/>
    <d v="2020-05-15T00:00:00"/>
    <x v="68"/>
    <x v="0"/>
    <x v="2"/>
    <n v="329.75"/>
    <n v="0"/>
  </r>
  <r>
    <x v="36"/>
    <x v="1"/>
    <s v=""/>
    <d v="2020-05-15T00:00:00"/>
    <x v="68"/>
    <x v="1"/>
    <x v="3"/>
    <n v="329.75"/>
    <n v="0"/>
  </r>
  <r>
    <x v="37"/>
    <x v="1"/>
    <s v=""/>
    <d v="2020-02-18T00:00:00"/>
    <x v="69"/>
    <x v="0"/>
    <x v="3"/>
    <n v="12.21"/>
    <n v="7.32"/>
  </r>
  <r>
    <x v="37"/>
    <x v="1"/>
    <s v=""/>
    <d v="2020-02-18T00:00:00"/>
    <x v="69"/>
    <x v="1"/>
    <x v="3"/>
    <n v="12.21"/>
    <n v="7.32"/>
  </r>
  <r>
    <x v="38"/>
    <x v="1"/>
    <s v=""/>
    <d v="2020-01-10T00:00:00"/>
    <x v="70"/>
    <x v="0"/>
    <x v="3"/>
    <n v="619.16"/>
    <n v="0"/>
  </r>
  <r>
    <x v="38"/>
    <x v="1"/>
    <s v=""/>
    <d v="2020-01-10T00:00:00"/>
    <x v="70"/>
    <x v="1"/>
    <x v="3"/>
    <n v="619.16"/>
    <n v="0"/>
  </r>
  <r>
    <x v="8"/>
    <x v="0"/>
    <m/>
    <d v="2017-06-30T00:00:00"/>
    <x v="18"/>
    <x v="0"/>
    <x v="0"/>
    <n v="89.34"/>
    <n v="7.88"/>
  </r>
  <r>
    <x v="9"/>
    <x v="0"/>
    <m/>
    <d v="2017-10-19T00:00:00"/>
    <x v="20"/>
    <x v="0"/>
    <x v="0"/>
    <n v="1535.43"/>
    <n v="135.47999999999999"/>
  </r>
  <r>
    <x v="38"/>
    <x v="1"/>
    <s v=""/>
    <d v="2020-08-06T00:00:00"/>
    <x v="71"/>
    <x v="0"/>
    <x v="3"/>
    <n v="722.35"/>
    <n v="0"/>
  </r>
  <r>
    <x v="38"/>
    <x v="1"/>
    <s v=""/>
    <d v="2020-08-06T00:00:00"/>
    <x v="71"/>
    <x v="1"/>
    <x v="3"/>
    <n v="722.35"/>
    <n v="0"/>
  </r>
  <r>
    <x v="39"/>
    <x v="0"/>
    <s v="LG 1"/>
    <d v="2020-02-28T00:00:00"/>
    <x v="72"/>
    <x v="0"/>
    <x v="0"/>
    <n v="12.1"/>
    <n v="0"/>
  </r>
  <r>
    <x v="39"/>
    <x v="0"/>
    <s v=""/>
    <d v="2020-02-28T00:00:00"/>
    <x v="72"/>
    <x v="1"/>
    <x v="0"/>
    <n v="12.1"/>
    <n v="0"/>
  </r>
  <r>
    <x v="40"/>
    <x v="1"/>
    <s v=""/>
    <d v="2020-03-09T00:00:00"/>
    <x v="73"/>
    <x v="0"/>
    <x v="3"/>
    <n v="177.93"/>
    <n v="106.81"/>
  </r>
  <r>
    <x v="40"/>
    <x v="1"/>
    <s v=""/>
    <d v="2020-03-09T00:00:00"/>
    <x v="73"/>
    <x v="1"/>
    <x v="3"/>
    <n v="177.93"/>
    <n v="106.81"/>
  </r>
  <r>
    <x v="41"/>
    <x v="0"/>
    <s v="LG 3"/>
    <d v="2020-03-12T00:00:00"/>
    <x v="74"/>
    <x v="0"/>
    <x v="2"/>
    <n v="215.08"/>
    <n v="0"/>
  </r>
  <r>
    <x v="41"/>
    <x v="1"/>
    <s v=""/>
    <d v="2020-03-12T00:00:00"/>
    <x v="74"/>
    <x v="1"/>
    <x v="3"/>
    <n v="215.08"/>
    <n v="0"/>
  </r>
</pivotCacheRecords>
</file>

<file path=xl/pivotCache/pivotCacheRecords3.xml><?xml version="1.0" encoding="utf-8"?>
<pivotCacheRecords xmlns="http://schemas.openxmlformats.org/spreadsheetml/2006/main" xmlns:r="http://schemas.openxmlformats.org/officeDocument/2006/relationships" count="834">
  <r>
    <x v="0"/>
    <s v="1.1.1.1/16/A/001"/>
    <s v="Uz metāla oksīdu nanostruktūrām bāzētas analītiskas molekulārās identifikācijas ierīces izveide biomolekulu noteikšanai"/>
    <x v="0"/>
    <d v="2020-04-24T00:00:00"/>
    <s v="DAUGAVPILS UNIVERSITĀTE"/>
    <s v="90000065985"/>
    <m/>
    <n v="3"/>
    <n v="36"/>
    <n v="593702.68000000005"/>
    <n v="593702.68000000005"/>
    <n v="504647.28"/>
    <s v=""/>
    <s v=""/>
    <s v=""/>
    <n v="44527.7"/>
    <x v="0"/>
    <s v=""/>
    <s v=""/>
    <n v="593702.68000000005"/>
    <n v="44527.7"/>
    <s v=""/>
    <s v=""/>
    <s v=""/>
    <d v="2020-01-07T00:00:00"/>
  </r>
  <r>
    <x v="0"/>
    <s v="1.1.1.1/16/A/002"/>
    <s v="Kardioloģijas preparātu tehnoloģiju izstrāde"/>
    <x v="1"/>
    <d v="2016-11-25T00:00:00"/>
    <s v="Akciju sabiedrība &quot;GRINDEKS&quot;"/>
    <s v="40003034935"/>
    <m/>
    <n v="1"/>
    <n v="24"/>
    <n v="256588.97"/>
    <n v="212057"/>
    <n v="137837.04999999999"/>
    <s v=""/>
    <s v=""/>
    <s v=""/>
    <s v=""/>
    <x v="1"/>
    <s v=""/>
    <s v=""/>
    <n v="137837.04999999999"/>
    <s v=""/>
    <n v="74219.95"/>
    <s v=""/>
    <n v="44531.97"/>
    <d v="2020-01-07T00:00:00"/>
  </r>
  <r>
    <x v="0"/>
    <s v="1.1.1.1/16/A/003"/>
    <s v="Onkoloģijas preparātu tehnoloģiju izstrāde"/>
    <x v="0"/>
    <d v="2019-05-27T00:00:00"/>
    <s v="Akciju sabiedrība &quot;GRINDEKS&quot;"/>
    <s v="40003034935"/>
    <m/>
    <n v="1"/>
    <n v="27"/>
    <n v="265188.45"/>
    <n v="219164"/>
    <n v="142456.6"/>
    <s v=""/>
    <s v=""/>
    <s v=""/>
    <s v=""/>
    <x v="1"/>
    <s v=""/>
    <s v=""/>
    <n v="142456.6"/>
    <s v=""/>
    <n v="76707.399999999994"/>
    <s v=""/>
    <n v="46024.45"/>
    <d v="2020-01-07T00:00:00"/>
  </r>
  <r>
    <x v="0"/>
    <s v="1.1.1.1/16/A/004"/>
    <s v="Biomasas kombinēto degšanas procesu pētījumi un elektrodinamiskā vadība ekoloģiski tīrai un efektīvai enerģijas ražošanai"/>
    <x v="0"/>
    <d v="2020-05-28T00:00:00"/>
    <s v="LATVIJAS UNIVERSITĀTE"/>
    <s v="90000076669"/>
    <s v="Latvijas Universitātes Matemātikas un informātikas institūts,90002111761"/>
    <n v="2"/>
    <n v="36"/>
    <n v="595962.66"/>
    <n v="595962.66"/>
    <n v="506568.26"/>
    <s v=""/>
    <s v=""/>
    <s v=""/>
    <n v="44697.2"/>
    <x v="0"/>
    <s v=""/>
    <s v=""/>
    <n v="595962.66"/>
    <n v="44697.2"/>
    <s v=""/>
    <s v=""/>
    <s v=""/>
    <d v="2020-01-07T00:00:00"/>
  </r>
  <r>
    <x v="0"/>
    <s v="1.1.1.1/16/A/005"/>
    <s v="Elektriskā dzirksts erozija verdošā slānī magnētisko nanodaļiņu sintēzei"/>
    <x v="1"/>
    <d v="2016-11-25T00:00:00"/>
    <s v="LATVIJAS UNIVERSITĀTE"/>
    <s v="90000076669"/>
    <m/>
    <n v="1"/>
    <n v="36"/>
    <n v="597362"/>
    <n v="597362"/>
    <n v="507757.7"/>
    <s v=""/>
    <s v=""/>
    <s v=""/>
    <n v="44802.15"/>
    <x v="0"/>
    <s v=""/>
    <s v=""/>
    <n v="552559.85"/>
    <s v=""/>
    <n v="44802.15"/>
    <s v=""/>
    <s v=""/>
    <d v="2020-01-07T00:00:00"/>
  </r>
  <r>
    <x v="0"/>
    <s v="1.1.1.1/16/A/006"/>
    <s v="Viedās pilsētsaimniecības sistēmu un pakalpojumu platformas (VPSPP) izveide "/>
    <x v="1"/>
    <d v="2016-11-23T00:00:00"/>
    <s v="RĪGAS TEHNISKĀ UNIVERSITĀTE"/>
    <s v="90000068977"/>
    <s v="SIA MAZZY,40103491923"/>
    <n v="2"/>
    <n v="36"/>
    <n v="522902.74"/>
    <n v="522902.74"/>
    <n v="444467.32"/>
    <s v=""/>
    <s v=""/>
    <s v=""/>
    <n v="39217.71"/>
    <x v="0"/>
    <s v=""/>
    <s v=""/>
    <n v="483685.03"/>
    <s v=""/>
    <n v="39217.71"/>
    <s v=""/>
    <s v=""/>
    <d v="2020-01-07T00:00:00"/>
  </r>
  <r>
    <x v="0"/>
    <s v="1.1.1.1/16/A/007"/>
    <s v="Jauna koncepcija ilgtspējīgas, zema energopatēriņa ēku būvniecībai"/>
    <x v="0"/>
    <d v="2020-07-10T00:00:00"/>
    <s v="RĪGAS TEHNISKĀ UNIVERSITĀTE"/>
    <s v="90000068977"/>
    <s v="Sabiedrība ar ierobežotu atbildību &quot;WARM HOUSE&quot;,40003857899"/>
    <n v="2"/>
    <n v="36"/>
    <n v="648648"/>
    <n v="648648"/>
    <n v="551350.80000000005"/>
    <s v=""/>
    <s v=""/>
    <s v=""/>
    <n v="48648.6"/>
    <x v="0"/>
    <s v=""/>
    <s v=""/>
    <n v="615048.04"/>
    <n v="15048.64"/>
    <n v="33599.96"/>
    <s v=""/>
    <s v=""/>
    <d v="2020-01-07T00:00:00"/>
  </r>
  <r>
    <x v="0"/>
    <s v="1.1.1.1/16/A/008"/>
    <s v="Daudzfunkcionāla testera izstrāde cieto šūnaino plastmasu materiālu un konstrukciju kvalitātes nesagraujošai testēšanai"/>
    <x v="0"/>
    <d v="2020-05-18T00:00:00"/>
    <s v="LATVIJAS UNIVERSITĀTE"/>
    <s v="90000076669"/>
    <m/>
    <n v="1"/>
    <n v="36"/>
    <n v="558474.55000000005"/>
    <n v="558474.55000000005"/>
    <n v="474703.35"/>
    <s v=""/>
    <s v=""/>
    <s v=""/>
    <n v="41885.61"/>
    <x v="0"/>
    <s v=""/>
    <s v=""/>
    <n v="530550.82999999996"/>
    <n v="13961.87"/>
    <n v="27923.72"/>
    <s v=""/>
    <s v=""/>
    <d v="2020-01-07T00:00:00"/>
  </r>
  <r>
    <x v="0"/>
    <s v="1.1.1.1/16/A/009"/>
    <s v="Lielas jaudas pastāvīgo magnētu sūkņu izpēte šķidra metāla dzesēšanas sistēmām"/>
    <x v="1"/>
    <d v="2016-11-23T00:00:00"/>
    <s v="LATVIJAS UNIVERSITĀTE"/>
    <s v="90000076669"/>
    <m/>
    <n v="1"/>
    <n v="36"/>
    <n v="644780"/>
    <n v="644780"/>
    <n v="548063"/>
    <s v=""/>
    <s v=""/>
    <s v=""/>
    <n v="48358.5"/>
    <x v="0"/>
    <s v=""/>
    <s v=""/>
    <n v="596421.5"/>
    <s v=""/>
    <n v="48358.5"/>
    <s v=""/>
    <s v=""/>
    <d v="2020-01-07T00:00:00"/>
  </r>
  <r>
    <x v="0"/>
    <s v="1.1.1.1/16/A/010"/>
    <s v="Inovatīvas levoglikozenona ieguves tehnoloģijas no lignocelulozes izstrāde"/>
    <x v="0"/>
    <d v="2020-06-13T00:00:00"/>
    <s v="Atvasināta publiska persona &quot;Latvijas Valsts koksnes ķīmijas institūts&quot;"/>
    <s v="90002128378"/>
    <m/>
    <n v="1"/>
    <n v="36"/>
    <n v="578932.34"/>
    <n v="578932.34"/>
    <n v="492092.49"/>
    <s v=""/>
    <s v=""/>
    <s v=""/>
    <n v="43419.92"/>
    <x v="0"/>
    <s v=""/>
    <s v=""/>
    <n v="578932.34"/>
    <n v="43419.93"/>
    <s v=""/>
    <s v=""/>
    <s v=""/>
    <d v="2020-01-07T00:00:00"/>
  </r>
  <r>
    <x v="0"/>
    <s v="1.1.1.1/16/A/011"/>
    <s v="“Smart city”: inovatīvu viedo ierīču pārvaldības un atvērto datu izplatīšanas platformas prototipa izstrāde"/>
    <x v="1"/>
    <d v="2016-11-23T00:00:00"/>
    <s v="WeAreDots, SIA"/>
    <s v="40103853272"/>
    <s v="Sabiedrība ar ierobežotu atbildību &quot;PROGRAMMATŪRAS TESTĒŠANAS LABORATORIJA&quot;,41203041638_x000a_Valsts zinātniskais institūts - atvasināta publiska persona &quot;Elektronikas un datorzinātņu institūts&quot;,90002135242"/>
    <n v="3"/>
    <n v="20"/>
    <n v="916313.94"/>
    <n v="915683.94"/>
    <n v="598207.69999999995"/>
    <s v=""/>
    <s v=""/>
    <s v=""/>
    <s v=""/>
    <x v="1"/>
    <s v=""/>
    <s v=""/>
    <n v="598207.69999999995"/>
    <s v=""/>
    <n v="317476.24"/>
    <s v=""/>
    <n v="630"/>
    <d v="2020-01-07T00:00:00"/>
  </r>
  <r>
    <x v="0"/>
    <s v="1.1.1.1/16/A/013"/>
    <s v="Hibrīdās enerģijas ieguves sistēmas"/>
    <x v="0"/>
    <d v="2020-05-27T00:00:00"/>
    <s v="RĪGAS TEHNISKĀ UNIVERSITĀTE"/>
    <s v="90000068977"/>
    <m/>
    <n v="2"/>
    <n v="36"/>
    <n v="644074.91"/>
    <n v="644074.91"/>
    <n v="547463.67000000004"/>
    <s v=""/>
    <s v=""/>
    <s v=""/>
    <n v="48305.62"/>
    <x v="0"/>
    <s v=""/>
    <s v=""/>
    <n v="612644.05000000005"/>
    <n v="16874.759999999998"/>
    <n v="31430.86"/>
    <s v=""/>
    <s v=""/>
    <d v="2020-01-07T00:00:00"/>
  </r>
  <r>
    <x v="0"/>
    <s v="1.1.1.1/16/A/014"/>
    <s v="Iekštelpu gaisa attīrīšanas biofiltra iekārtas izstrādāšana ēku energoefektivitātes dilemmas risināšanai (BIACRED)"/>
    <x v="1"/>
    <d v="2016-11-25T00:00:00"/>
    <s v="RĪGAS TEHNISKĀ UNIVERSITĀTE"/>
    <s v="90000068977"/>
    <m/>
    <n v="1"/>
    <n v="36"/>
    <n v="574499.62"/>
    <n v="574499.62"/>
    <n v="488324.69"/>
    <s v=""/>
    <s v=""/>
    <s v=""/>
    <n v="43087.46"/>
    <x v="0"/>
    <s v=""/>
    <s v=""/>
    <n v="531412.15"/>
    <s v=""/>
    <n v="43087.47"/>
    <s v=""/>
    <s v=""/>
    <d v="2020-01-07T00:00:00"/>
  </r>
  <r>
    <x v="0"/>
    <s v="1.1.1.1/16/A/015"/>
    <s v="Individuālajā siltumapgādē integrēta miglas aparāta sistēma (IFUS)"/>
    <x v="0"/>
    <d v="2020-09-28T00:00:00"/>
    <s v="RĪGAS TEHNISKĀ UNIVERSITĀTE"/>
    <s v="90000068977"/>
    <m/>
    <n v="1"/>
    <n v="36"/>
    <n v="576969.66"/>
    <n v="576969.66"/>
    <n v="490424.2"/>
    <s v=""/>
    <s v=""/>
    <s v=""/>
    <n v="43272.73"/>
    <x v="0"/>
    <s v=""/>
    <s v=""/>
    <n v="547916.86"/>
    <n v="14219.93"/>
    <n v="29052.799999999999"/>
    <s v=""/>
    <s v=""/>
    <d v="2020-01-07T00:00:00"/>
  </r>
  <r>
    <x v="0"/>
    <s v="1.1.1.1/16/A/016"/>
    <s v="Ar proteasomām saistīto multiplās sklerozes ģenētisko, epiģenētisko un klīnisko marķieru noteikšana"/>
    <x v="0"/>
    <d v="2020-04-20T00:00:00"/>
    <s v="LATVIJAS UNIVERSITĀTE"/>
    <s v="90000076669"/>
    <m/>
    <n v="3"/>
    <n v="36"/>
    <n v="599668.43999999994"/>
    <n v="599668.43999999994"/>
    <n v="509718.17"/>
    <s v=""/>
    <s v=""/>
    <s v=""/>
    <n v="44975.13"/>
    <x v="0"/>
    <s v=""/>
    <s v=""/>
    <n v="599668.43999999994"/>
    <n v="44975.14"/>
    <s v=""/>
    <s v=""/>
    <s v=""/>
    <d v="2020-01-07T00:00:00"/>
  </r>
  <r>
    <x v="0"/>
    <s v="1.1.1.1/16/A/017"/>
    <s v="Latvijas tradicionālo bioproduktu ražošanas potenciāls un bioekonomikas zināšanu pārneses iespējas Zemgales reģionā."/>
    <x v="1"/>
    <d v="2016-11-23T00:00:00"/>
    <s v="LATVIJAS LAUKSAIMNIECĪBAS UNIVERSITĀTE"/>
    <s v="90000041898"/>
    <m/>
    <n v="1"/>
    <n v="36"/>
    <n v="281938.89"/>
    <n v="281938.89"/>
    <n v="239648.07"/>
    <s v=""/>
    <s v=""/>
    <s v=""/>
    <n v="21145.41"/>
    <x v="0"/>
    <s v=""/>
    <s v=""/>
    <n v="281938.89"/>
    <n v="21145.41"/>
    <s v=""/>
    <s v=""/>
    <s v=""/>
    <d v="2020-01-07T00:00:00"/>
  </r>
  <r>
    <x v="0"/>
    <s v="1.1.1.1/16/A/018"/>
    <s v="Jauni sēra dioksīda pielietojumi organiskajā sintēzē"/>
    <x v="1"/>
    <d v="2016-11-23T00:00:00"/>
    <s v="RĪGAS TEHNISKĀ UNIVERSITĀTE"/>
    <s v="90000068977"/>
    <m/>
    <n v="1"/>
    <n v="36"/>
    <n v="645949.07999999996"/>
    <n v="645949.07999999996"/>
    <n v="549056.69999999995"/>
    <s v=""/>
    <s v=""/>
    <s v=""/>
    <n v="48446.18"/>
    <x v="0"/>
    <s v=""/>
    <s v=""/>
    <n v="597502.88"/>
    <s v=""/>
    <n v="48446.2"/>
    <s v=""/>
    <s v=""/>
    <d v="2020-01-07T00:00:00"/>
  </r>
  <r>
    <x v="0"/>
    <s v="1.1.1.1/16/A/019"/>
    <s v="Viedas, resursu taupošas koksnes, kompozītstruktūras saturošas,  ilgtspējīgas un drošas daudzstāvu ēkas"/>
    <x v="1"/>
    <d v="2016-11-23T00:00:00"/>
    <s v="RĪGAS TEHNISKĀ UNIVERSITĀTE"/>
    <s v="90000068977"/>
    <m/>
    <n v="1"/>
    <n v="36"/>
    <n v="644751.64"/>
    <n v="644751.64"/>
    <n v="548038.89"/>
    <s v=""/>
    <s v=""/>
    <s v=""/>
    <n v="48356.37"/>
    <x v="0"/>
    <s v=""/>
    <s v=""/>
    <n v="596395.26"/>
    <s v=""/>
    <n v="48356.38"/>
    <s v=""/>
    <s v=""/>
    <d v="2020-01-07T00:00:00"/>
  </r>
  <r>
    <x v="0"/>
    <s v="1.1.1.1/16/A/020"/>
    <s v="Nanolīmenī modificētu tekstiliju virsmu pārklājumu sintēze un enerģētiski neatkarīgas mērīšanas sistēmas integrācija  viedapģērbā ar medicīnisko novērojumu funkcijām"/>
    <x v="0"/>
    <d v="2020-04-14T00:00:00"/>
    <s v="RĪGAS TEHNISKĀ UNIVERSITĀTE"/>
    <s v="90000068977"/>
    <m/>
    <n v="4"/>
    <n v="34"/>
    <n v="607735.79"/>
    <n v="607735.79"/>
    <n v="516575.43"/>
    <s v=""/>
    <s v=""/>
    <s v=""/>
    <n v="45580.18"/>
    <x v="0"/>
    <s v=""/>
    <s v=""/>
    <n v="579293.76"/>
    <n v="17138.150000000001"/>
    <n v="28442.03"/>
    <s v=""/>
    <s v=""/>
    <d v="2020-01-07T00:00:00"/>
  </r>
  <r>
    <x v="0"/>
    <s v="1.1.1.1/16/A/021"/>
    <s v="Inovatīvu gāzes sensoru izstrāde un aprobēšana mobilās platformās gaisa kvalitātes uzraudzībai pilsētvidē"/>
    <x v="1"/>
    <d v="2016-11-25T00:00:00"/>
    <s v="RĪGAS TEHNISKĀ UNIVERSITĀTE"/>
    <s v="90000068977"/>
    <m/>
    <n v="1"/>
    <n v="36"/>
    <n v="635896.22"/>
    <n v="635896.22"/>
    <n v="540511.80000000005"/>
    <s v=""/>
    <s v=""/>
    <s v=""/>
    <n v="47692.22"/>
    <x v="0"/>
    <s v=""/>
    <s v=""/>
    <n v="588204.02"/>
    <s v=""/>
    <n v="47692.2"/>
    <s v=""/>
    <s v=""/>
    <d v="2020-01-07T00:00:00"/>
  </r>
  <r>
    <x v="0"/>
    <s v="1.1.1.1/16/A/022"/>
    <s v="Bioenerģijas atkritumu atgūšana bioproduktu ražošanai"/>
    <x v="1"/>
    <d v="2016-11-25T00:00:00"/>
    <s v="RĪGAS TEHNISKĀ UNIVERSITĀTE"/>
    <s v="90000068977"/>
    <m/>
    <n v="1"/>
    <n v="36"/>
    <n v="584136.79"/>
    <n v="584136.79"/>
    <n v="496516.27"/>
    <s v=""/>
    <s v=""/>
    <s v=""/>
    <n v="43810.26"/>
    <x v="0"/>
    <s v=""/>
    <s v=""/>
    <n v="540326.53"/>
    <s v=""/>
    <n v="43810.26"/>
    <s v=""/>
    <s v=""/>
    <d v="2020-01-07T00:00:00"/>
  </r>
  <r>
    <x v="0"/>
    <s v="1.1.1.1/16/A/023"/>
    <s v="Inovatīvi risinājumi mājokļu modernizācijai"/>
    <x v="1"/>
    <d v="2016-11-23T00:00:00"/>
    <s v="RĪGAS TEHNISKĀ UNIVERSITĀTE"/>
    <s v="90000068977"/>
    <m/>
    <n v="1"/>
    <n v="36"/>
    <n v="600000"/>
    <n v="600000"/>
    <n v="510000"/>
    <s v=""/>
    <s v=""/>
    <s v=""/>
    <n v="45000"/>
    <x v="0"/>
    <s v=""/>
    <s v=""/>
    <n v="555000"/>
    <s v=""/>
    <n v="45000"/>
    <s v=""/>
    <s v=""/>
    <d v="2020-01-07T00:00:00"/>
  </r>
  <r>
    <x v="0"/>
    <s v="1.1.1.1/16/A/024"/>
    <s v="Jaunas paaudzes elektropiedziņas risinājuma izstrāde un testēšana"/>
    <x v="1"/>
    <d v="2016-11-23T00:00:00"/>
    <s v="Akciju sabiedrība &quot;RĪGAS ELEKTROMAŠĪNBŪVES RŪPNĪCA&quot;"/>
    <s v="40003042006"/>
    <s v="RĪGAS TEHNISKĀ UNIVERSITĀTE,90000068977"/>
    <n v="2"/>
    <n v="18"/>
    <n v="1030762.53"/>
    <n v="1030762.53"/>
    <n v="596129.29"/>
    <s v=""/>
    <s v=""/>
    <s v=""/>
    <s v=""/>
    <x v="1"/>
    <s v=""/>
    <s v=""/>
    <n v="596129.29"/>
    <s v=""/>
    <n v="434633.24"/>
    <s v=""/>
    <s v=""/>
    <d v="2020-01-07T00:00:00"/>
  </r>
  <r>
    <x v="0"/>
    <s v="1.1.1.1/16/A/025"/>
    <s v="Govju ģenētisko resursu saglabāšana Latvijā pielietojot embriju transferenci un ar to saistītās biotehnoloģijas."/>
    <x v="0"/>
    <d v="2020-12-07T00:00:00"/>
    <s v="LATVIJAS LAUKSAIMNIECĪBAS UNIVERSITĀTE"/>
    <s v="90000041898"/>
    <m/>
    <n v="1"/>
    <n v="36"/>
    <n v="312046.14"/>
    <n v="310993.78000000003"/>
    <n v="264344.67"/>
    <s v=""/>
    <s v=""/>
    <s v=""/>
    <n v="23311.43"/>
    <x v="0"/>
    <s v=""/>
    <s v=""/>
    <n v="295444.08"/>
    <n v="7787.98"/>
    <n v="15549.7"/>
    <s v=""/>
    <n v="1052.3599999999999"/>
    <d v="2020-01-07T00:00:00"/>
  </r>
  <r>
    <x v="0"/>
    <s v="1.1.1.1/16/A/026"/>
    <s v="Viedie nodilumizturīgie nanopārklājumi un materiāli lielgabarīta detaļām un inovatīva tehnoloģija to uznešanai"/>
    <x v="1"/>
    <d v="2016-11-23T00:00:00"/>
    <s v="RĪGAS TEHNISKĀ UNIVERSITĀTE"/>
    <s v="90000068977"/>
    <s v="Akciju sabiedrība &quot;SIDRABE&quot;,40003075473"/>
    <n v="2"/>
    <n v="36"/>
    <n v="600000"/>
    <n v="600000"/>
    <n v="510000"/>
    <s v=""/>
    <s v=""/>
    <s v=""/>
    <n v="45000"/>
    <x v="0"/>
    <s v=""/>
    <s v=""/>
    <n v="555000"/>
    <s v=""/>
    <n v="45000"/>
    <s v=""/>
    <s v=""/>
    <d v="2020-01-07T00:00:00"/>
  </r>
  <r>
    <x v="0"/>
    <s v="1.1.1.1/16/A/027"/>
    <s v="Multiplanāra optiskā elementa rūpnieciskais pētījums"/>
    <x v="1"/>
    <d v="2016-07-25T00:00:00"/>
    <s v="SIA &quot;EUROLCDS&quot;"/>
    <s v="41203040030"/>
    <s v="Akciju sabiedrība &quot;HansaMatrix&quot;,40003454390_x000a_&quot;HansaMatrix Innovation SIA&quot;,40103814400"/>
    <n v="3"/>
    <n v="36"/>
    <n v="948644.9"/>
    <n v="914021.12"/>
    <n v="599672.71"/>
    <s v=""/>
    <s v=""/>
    <s v=""/>
    <s v=""/>
    <x v="1"/>
    <s v=""/>
    <s v=""/>
    <n v="599672.71"/>
    <s v=""/>
    <n v="314348.40999999997"/>
    <s v=""/>
    <n v="34623.78"/>
    <d v="2020-01-07T00:00:00"/>
  </r>
  <r>
    <x v="0"/>
    <s v="1.1.1.1/16/A/028"/>
    <s v="Energo efektīvu bistabilu viedo logu rūpnieciskais pētījums"/>
    <x v="1"/>
    <d v="2016-07-25T00:00:00"/>
    <s v="SIA &quot;EUROLCDS&quot;"/>
    <s v="41203040030"/>
    <s v="&quot;HansaMatrix Innovation SIA&quot;,40103814400"/>
    <n v="2"/>
    <n v="36"/>
    <n v="920634.27"/>
    <n v="882398.54"/>
    <n v="597660.38"/>
    <s v=""/>
    <s v=""/>
    <s v=""/>
    <s v=""/>
    <x v="1"/>
    <s v=""/>
    <s v=""/>
    <n v="597660.38"/>
    <s v=""/>
    <n v="284738.15999999997"/>
    <s v=""/>
    <n v="38235.730000000003"/>
    <d v="2020-01-07T00:00:00"/>
  </r>
  <r>
    <x v="0"/>
    <s v="1.1.1.1/16/A/029"/>
    <s v="Viedās vēja ģeneratoru gultņu ilgtspējas izpētes tehnoloģijas izstrāde"/>
    <x v="1"/>
    <d v="2016-11-23T00:00:00"/>
    <s v="LATVIJAS UNIVERSITĀTE"/>
    <s v="90000076669"/>
    <m/>
    <n v="1"/>
    <n v="36"/>
    <n v="646765.03"/>
    <n v="646765.03"/>
    <n v="549750.26"/>
    <s v=""/>
    <s v=""/>
    <s v=""/>
    <n v="48507.38"/>
    <x v="0"/>
    <s v=""/>
    <s v=""/>
    <n v="598257.64"/>
    <s v=""/>
    <n v="48507.39"/>
    <s v=""/>
    <s v=""/>
    <d v="2020-01-07T00:00:00"/>
  </r>
  <r>
    <x v="0"/>
    <s v="1.1.1.1/16/A/030"/>
    <s v="Ūdenstilpju ģeotelpisko datu vizualizācijas un modelēšanas inovatīvas tehnoloģijas izstrāde"/>
    <x v="1"/>
    <d v="2016-11-23T00:00:00"/>
    <s v="LATVIJAS UNIVERSITĀTE"/>
    <s v="90000076669"/>
    <m/>
    <n v="1"/>
    <n v="24"/>
    <n v="494447.49"/>
    <n v="494447.49"/>
    <n v="420279"/>
    <s v=""/>
    <s v=""/>
    <s v=""/>
    <n v="37084.25"/>
    <x v="0"/>
    <s v=""/>
    <s v=""/>
    <n v="494447.49"/>
    <n v="37084.239999999998"/>
    <s v=""/>
    <s v=""/>
    <s v=""/>
    <d v="2020-01-07T00:00:00"/>
  </r>
  <r>
    <x v="0"/>
    <s v="1.1.1.1/16/A/031"/>
    <s v="Ar nano/mikro celulozi pildīti poliuretāna/poliizociānurāta siltumizolācijas materiāli"/>
    <x v="0"/>
    <d v="2020-09-16T00:00:00"/>
    <s v="Atvasināta publiska persona &quot;Latvijas Valsts koksnes ķīmijas institūts&quot;"/>
    <s v="90002128378"/>
    <m/>
    <n v="1"/>
    <n v="36"/>
    <n v="638334.64"/>
    <n v="638334.64"/>
    <n v="542584.43999999994"/>
    <s v=""/>
    <s v=""/>
    <s v=""/>
    <n v="47875.1"/>
    <x v="0"/>
    <s v=""/>
    <s v=""/>
    <n v="638334.64"/>
    <n v="47875.1"/>
    <s v=""/>
    <s v=""/>
    <s v=""/>
    <d v="2020-01-07T00:00:00"/>
  </r>
  <r>
    <x v="0"/>
    <s v="1.1.1.1/16/A/032"/>
    <s v="Dreifa modelēšanas izpēte meklēšanai, glabāšanai un jūras piesārņojuma kontrolei"/>
    <x v="1"/>
    <d v="2016-07-25T00:00:00"/>
    <s v="LATVIJAS UNIVERSITĀTE"/>
    <s v="90000076669"/>
    <m/>
    <n v="2"/>
    <n v="36"/>
    <n v="565125"/>
    <n v="565125"/>
    <n v="480356.25"/>
    <s v=""/>
    <s v=""/>
    <s v=""/>
    <n v="42384.37"/>
    <x v="0"/>
    <s v=""/>
    <s v=""/>
    <n v="522740.62"/>
    <s v=""/>
    <n v="42384.38"/>
    <s v=""/>
    <s v=""/>
    <d v="2020-01-07T00:00:00"/>
  </r>
  <r>
    <x v="0"/>
    <s v="1.1.1.1/16/A/033"/>
    <s v="Lauksaimniecības radīto SEG emisiju samazināšana caur inovatīviem risinājumiem lauksaimniecības dzīvnieku barošanas praksē"/>
    <x v="1"/>
    <d v="2016-11-23T00:00:00"/>
    <s v="LATVIJAS LAUKSAIMNIECĪBAS UNIVERSITĀTE"/>
    <s v="90000041898"/>
    <m/>
    <n v="6"/>
    <n v="36"/>
    <n v="586477.19999999995"/>
    <n v="586477.19999999995"/>
    <n v="497792.2"/>
    <s v=""/>
    <s v=""/>
    <s v=""/>
    <n v="43934"/>
    <x v="0"/>
    <s v=""/>
    <s v=""/>
    <n v="541726.19999999995"/>
    <s v=""/>
    <n v="44751"/>
    <s v=""/>
    <s v=""/>
    <d v="2020-01-07T00:00:00"/>
  </r>
  <r>
    <x v="0"/>
    <s v="1.1.1.1/16/A/034"/>
    <s v="Vieglo izotopu metožu attīstīšana mūsdienu un pagātnē lietoto pārtikas produktu izcelsmes izpētei"/>
    <x v="1"/>
    <d v="2016-11-25T00:00:00"/>
    <s v="LATVIJAS UNIVERSITĀTE"/>
    <s v="90000076669"/>
    <m/>
    <n v="2"/>
    <n v="36"/>
    <n v="534575"/>
    <n v="534575"/>
    <n v="454389"/>
    <s v=""/>
    <s v=""/>
    <s v=""/>
    <n v="40093"/>
    <x v="0"/>
    <s v=""/>
    <s v=""/>
    <n v="534575"/>
    <n v="40093"/>
    <s v=""/>
    <s v=""/>
    <s v=""/>
    <d v="2020-01-07T00:00:00"/>
  </r>
  <r>
    <x v="0"/>
    <s v="1.1.1.1/16/A/035"/>
    <s v="Viedo fāzmaiņas materiālu adaptācija latentā siltuma uzkrāšanai un atdošanai optimāla iekštelpu mikroklimata nodrošināšanai"/>
    <x v="1"/>
    <d v="2016-11-25T00:00:00"/>
    <s v="Valsts zinātniskais institūts - atvasināta publiska persona  &quot;Fizikālās enerģētikas institūts&quot;"/>
    <s v="90002128912"/>
    <s v="RĪGAS TEHNISKĀ UNIVERSITĀTE,90000068977_x000a_LATVIJAS LAUKSAIMNIECĪBAS UNIVERSITĀTE,90000041898"/>
    <n v="3"/>
    <n v="34"/>
    <n v="560000"/>
    <n v="560000"/>
    <n v="476000"/>
    <s v=""/>
    <s v=""/>
    <s v=""/>
    <n v="42000"/>
    <x v="0"/>
    <s v=""/>
    <s v=""/>
    <n v="518000"/>
    <s v=""/>
    <n v="42000"/>
    <s v=""/>
    <s v=""/>
    <d v="2020-01-07T00:00:00"/>
  </r>
  <r>
    <x v="0"/>
    <s v="1.1.1.1/16/A/036"/>
    <s v="Defektu radītie efekti oksīdu materiālos pretestību pārslēdzošo atmiņu pielietojumiem"/>
    <x v="1"/>
    <d v="2016-11-23T00:00:00"/>
    <s v="Atvasināta publiska persona LATVIJAS UNIVERSITĀTES CIETVIELU FIZIKAS INSTITŪTS"/>
    <s v="90002124925"/>
    <m/>
    <n v="1"/>
    <n v="36"/>
    <n v="647998.66"/>
    <n v="647998.66"/>
    <n v="550798.86"/>
    <s v=""/>
    <s v=""/>
    <s v=""/>
    <n v="48599.9"/>
    <x v="0"/>
    <s v=""/>
    <s v=""/>
    <n v="647998.66"/>
    <n v="48599.9"/>
    <s v=""/>
    <s v=""/>
    <s v=""/>
    <d v="2020-01-07T00:00:00"/>
  </r>
  <r>
    <x v="0"/>
    <s v="1.1.1.1/16/A/037"/>
    <s v="Virtuālās un papildinātās realitātes risinājumi pārmediju stāstniecībā, izmantojot vēstures notikumu interpretācijas (V-ARTs)"/>
    <x v="1"/>
    <d v="2016-11-23T00:00:00"/>
    <s v="VIDZEMES AUGSTSKOLA"/>
    <s v="90001342592"/>
    <m/>
    <n v="1"/>
    <n v="30"/>
    <n v="586422.38"/>
    <n v="586422.38"/>
    <n v="498459.02"/>
    <s v=""/>
    <s v=""/>
    <s v=""/>
    <n v="43981.68"/>
    <x v="0"/>
    <s v=""/>
    <s v=""/>
    <n v="586422.38"/>
    <n v="43981.68"/>
    <s v=""/>
    <s v=""/>
    <s v=""/>
    <d v="2020-01-07T00:00:00"/>
  </r>
  <r>
    <x v="0"/>
    <s v="1.1.1.1/16/A/038"/>
    <s v="Daudzfāzu vides dinamikas un tās komponenšu mijiedarbības elektromagnētiskajā laukā fundamentālo aspektu izpēte"/>
    <x v="1"/>
    <d v="2016-11-23T00:00:00"/>
    <s v="LATVIJAS UNIVERSITĀTE"/>
    <s v="90000076669"/>
    <m/>
    <n v="1"/>
    <n v="36"/>
    <n v="560000"/>
    <n v="560000"/>
    <n v="476000"/>
    <s v=""/>
    <s v=""/>
    <s v=""/>
    <n v="42000"/>
    <x v="0"/>
    <s v=""/>
    <s v=""/>
    <n v="518000"/>
    <s v=""/>
    <n v="42000"/>
    <s v=""/>
    <s v=""/>
    <d v="2020-01-07T00:00:00"/>
  </r>
  <r>
    <x v="0"/>
    <s v="1.1.1.1/16/A/039"/>
    <s v="Vieds stiegrots epoksīdsveķu kompozītmateriāls ar paaugstinātu noturību pret plaisāšanu"/>
    <x v="1"/>
    <d v="2016-11-23T00:00:00"/>
    <s v="LATVIJAS UNIVERSITĀTE"/>
    <s v="90000076669"/>
    <m/>
    <n v="1"/>
    <n v="36"/>
    <n v="648000"/>
    <n v="648000"/>
    <n v="550800"/>
    <s v=""/>
    <s v=""/>
    <s v=""/>
    <n v="48600"/>
    <x v="0"/>
    <s v=""/>
    <s v=""/>
    <n v="599400"/>
    <s v=""/>
    <n v="48600"/>
    <s v=""/>
    <s v=""/>
    <d v="2020-01-07T00:00:00"/>
  </r>
  <r>
    <x v="0"/>
    <s v="1.1.1.1/16/A/040"/>
    <s v="STIPRINOT ZINĀŠANU SABIEDRĪBU:starpdisciplināras pieejas sabiedrības iesaistei digitālā kultūras mantojuma radīšanā"/>
    <x v="0"/>
    <d v="2019-11-07T00:00:00"/>
    <s v="LATVIJAS UNIVERSITĀTES LITERATŪRAS, FOLKLORAS UN MĀKSLAS INSTITŪTS Latvijas Universitātes aģentūra"/>
    <s v="90002118399"/>
    <m/>
    <n v="1"/>
    <n v="30"/>
    <n v="642467.19999999995"/>
    <n v="642467.19999999995"/>
    <n v="546097.12"/>
    <s v=""/>
    <s v=""/>
    <s v=""/>
    <n v="48185.05"/>
    <x v="0"/>
    <s v=""/>
    <s v=""/>
    <n v="642467.19999999995"/>
    <n v="48185.03"/>
    <s v=""/>
    <s v=""/>
    <s v=""/>
    <d v="2020-01-07T00:00:00"/>
  </r>
  <r>
    <x v="0"/>
    <s v="1.1.1.1/16/A/041"/>
    <s v="Zemes dzīļu noderīgo īpašību izpēte, izmantojot adaptīvus matemātiskās modelēšanas rīkus"/>
    <x v="1"/>
    <d v="2016-11-23T00:00:00"/>
    <s v="LATVIJAS UNIVERSITĀTE"/>
    <s v="90000076669"/>
    <m/>
    <n v="3"/>
    <n v="36"/>
    <n v="650445.56000000006"/>
    <n v="647659.06000000006"/>
    <n v="550510.18999999994"/>
    <s v=""/>
    <s v=""/>
    <s v=""/>
    <n v="48574.43"/>
    <x v="0"/>
    <s v=""/>
    <s v=""/>
    <n v="647659.06000000006"/>
    <n v="48574.44"/>
    <s v=""/>
    <n v="2786.5"/>
    <s v=""/>
    <d v="2020-01-07T00:00:00"/>
  </r>
  <r>
    <x v="0"/>
    <s v="1.1.1.1/16/A/042"/>
    <s v="Bērza mizas pārstrāde ekoloģiskos šķiedru bio-kompozītos un produktos ar augstu pievienoto vērtību"/>
    <x v="0"/>
    <d v="2020-04-01T00:00:00"/>
    <s v="Atvasināta publiska persona &quot;Latvijas Valsts koksnes ķīmijas institūts&quot;"/>
    <s v="90002128378"/>
    <m/>
    <n v="1"/>
    <n v="35"/>
    <n v="647993.27"/>
    <n v="647993.27"/>
    <n v="550794.28"/>
    <s v=""/>
    <s v=""/>
    <s v=""/>
    <n v="48599.5"/>
    <x v="0"/>
    <s v=""/>
    <s v=""/>
    <n v="647993.27"/>
    <n v="48599.49"/>
    <s v=""/>
    <s v=""/>
    <s v=""/>
    <d v="2020-01-07T00:00:00"/>
  </r>
  <r>
    <x v="0"/>
    <s v="1.1.1.1/16/A/043"/>
    <s v="Magnētisku nanodaļiņu mijiedarbības un to pielietojumi biomedicīnā un biotehnoloģijās"/>
    <x v="1"/>
    <d v="2016-11-23T00:00:00"/>
    <s v="LATVIJAS UNIVERSITĀTE"/>
    <s v="90000076669"/>
    <m/>
    <n v="4"/>
    <n v="36"/>
    <n v="600000"/>
    <n v="600000"/>
    <n v="510000"/>
    <s v=""/>
    <s v=""/>
    <s v=""/>
    <n v="45000"/>
    <x v="0"/>
    <s v=""/>
    <s v=""/>
    <n v="555000"/>
    <s v=""/>
    <n v="45000"/>
    <s v=""/>
    <s v=""/>
    <d v="2020-01-07T00:00:00"/>
  </r>
  <r>
    <x v="0"/>
    <s v="1.1.1.1/16/A/044"/>
    <s v="Babezioze Latvijā: epidemioloģiskie un diagnostiskie pētījumi riska novērtēšanai"/>
    <x v="0"/>
    <d v="2020-05-05T00:00:00"/>
    <s v="Atvasināta publiska persona &quot;Latvijas Biomedicīnas pētījumu un studiju centrs&quot;"/>
    <s v="90002120158"/>
    <m/>
    <n v="1"/>
    <n v="35"/>
    <n v="648331.81000000006"/>
    <n v="648331.81000000006"/>
    <n v="551082.03"/>
    <s v=""/>
    <s v=""/>
    <s v=""/>
    <n v="48624.9"/>
    <x v="0"/>
    <s v=""/>
    <s v=""/>
    <n v="615915.21"/>
    <n v="16208.28"/>
    <n v="32416.6"/>
    <s v=""/>
    <s v=""/>
    <d v="2020-01-07T00:00:00"/>
  </r>
  <r>
    <x v="0"/>
    <s v="1.1.1.1/16/A/045"/>
    <s v="Enerģijas pārveidošanas un uzkrāšanas viedas sistēmas tehnoloģiju izstrāde efektīvai atjaunojamās enerģijas izmantošanai"/>
    <x v="1"/>
    <d v="2016-11-23T00:00:00"/>
    <s v="Valsts zinātniskais institūts - atvasināta publiska persona  &quot;Fizikālās enerģētikas institūts&quot;"/>
    <s v="90002128912"/>
    <m/>
    <n v="1"/>
    <n v="30"/>
    <n v="589000"/>
    <n v="589000"/>
    <n v="500650"/>
    <s v=""/>
    <s v=""/>
    <s v=""/>
    <n v="44175"/>
    <x v="0"/>
    <s v=""/>
    <s v=""/>
    <n v="544825"/>
    <s v=""/>
    <n v="44175"/>
    <s v=""/>
    <s v=""/>
    <d v="2020-01-07T00:00:00"/>
  </r>
  <r>
    <x v="0"/>
    <s v="1.1.1.1/16/A/046"/>
    <s v="Oriģinālu organisko materiālu iespēju demonstrēšana fotonisko ierīču prototipos"/>
    <x v="0"/>
    <d v="2020-06-01T00:00:00"/>
    <s v="Atvasināta publiska persona LATVIJAS UNIVERSITĀTES CIETVIELU FIZIKAS INSTITŪTS"/>
    <s v="90002124925"/>
    <m/>
    <n v="1"/>
    <n v="36"/>
    <n v="653413.38"/>
    <n v="653413.38"/>
    <n v="546580.29"/>
    <s v=""/>
    <s v=""/>
    <s v=""/>
    <n v="49006"/>
    <x v="0"/>
    <s v=""/>
    <s v=""/>
    <n v="595586.29"/>
    <s v=""/>
    <n v="57827.09"/>
    <s v=""/>
    <s v=""/>
    <d v="2020-01-07T00:00:00"/>
  </r>
  <r>
    <x v="0"/>
    <s v="1.1.1.1/16/A/047"/>
    <s v="Vaccinium ģints ogu pārstrāde: “zaļās” tehnoloģijas un inovatīvi, farmakoloģiski raksturoti produkti biofarmācijai"/>
    <x v="0"/>
    <d v="2020-04-16T00:00:00"/>
    <s v="LATVIJAS UNIVERSITĀTE"/>
    <s v="90000076669"/>
    <s v="Sabiedrība ar ierobežotu atbildību &quot;Silv EXPO&quot;,40103291194"/>
    <n v="2"/>
    <n v="36"/>
    <n v="644456.79"/>
    <n v="644456.79"/>
    <n v="547788.27"/>
    <s v=""/>
    <s v=""/>
    <s v=""/>
    <n v="48334.26"/>
    <x v="0"/>
    <s v=""/>
    <s v=""/>
    <n v="634789.28"/>
    <n v="38666.75"/>
    <n v="9667.51"/>
    <s v=""/>
    <s v=""/>
    <d v="2020-01-07T00:00:00"/>
  </r>
  <r>
    <x v="0"/>
    <s v="1.1.1.1/16/A/048"/>
    <s v="Neklasificēto ēku gandrīz nulles enerģijas ēku risinājumi"/>
    <x v="0"/>
    <d v="2020-10-01T00:00:00"/>
    <s v="RĪGAS TEHNISKĀ UNIVERSITĀTE"/>
    <s v="90000068977"/>
    <m/>
    <n v="1"/>
    <n v="36"/>
    <n v="633560.34"/>
    <n v="633560.34"/>
    <n v="538526.27"/>
    <s v=""/>
    <s v=""/>
    <s v=""/>
    <n v="47517.04"/>
    <x v="0"/>
    <s v=""/>
    <s v=""/>
    <n v="605257.49"/>
    <n v="19214.18"/>
    <n v="28302.85"/>
    <s v=""/>
    <s v=""/>
    <d v="2020-01-07T00:00:00"/>
  </r>
  <r>
    <x v="0"/>
    <s v="1.1.1.1/16/A/049"/>
    <s v="Efektīvas tehnoloģijas lignocelulozi saturošas biomasas pārstrādei biodegvielā"/>
    <x v="1"/>
    <d v="2016-11-25T00:00:00"/>
    <s v="RĪGAS TEHNISKĀ UNIVERSITĀTE"/>
    <s v="90000068977"/>
    <m/>
    <n v="2"/>
    <n v="36"/>
    <n v="464937.1"/>
    <n v="464937.1"/>
    <n v="395196.52"/>
    <s v=""/>
    <s v=""/>
    <s v=""/>
    <n v="34870.29"/>
    <x v="0"/>
    <s v=""/>
    <s v=""/>
    <n v="430066.81"/>
    <s v=""/>
    <n v="34870.29"/>
    <s v=""/>
    <s v=""/>
    <d v="2020-01-07T00:00:00"/>
  </r>
  <r>
    <x v="0"/>
    <s v="1.1.1.1/16/A/050"/>
    <s v="Mainīga rakstura degvielas gazifikācijas procesa izstrāde cieto atkritumu pārstrādei"/>
    <x v="0"/>
    <d v="2020-06-10T00:00:00"/>
    <s v="LATVIJAS UNIVERSITĀTE"/>
    <s v="90000076669"/>
    <m/>
    <n v="2"/>
    <n v="36"/>
    <n v="607953.14"/>
    <n v="607953.14"/>
    <n v="516760.17"/>
    <s v=""/>
    <s v=""/>
    <s v=""/>
    <n v="45596.49"/>
    <x v="0"/>
    <s v=""/>
    <s v=""/>
    <n v="607953.14"/>
    <n v="45596.480000000003"/>
    <s v=""/>
    <s v=""/>
    <s v=""/>
    <d v="2020-01-07T00:00:00"/>
  </r>
  <r>
    <x v="0"/>
    <s v="1.1.1.1/16/A/051"/>
    <s v="Bakteriālo eksopolisaharīdu izmantošana inovatīvu kompozītmateriālu ieguvei implantoloģijas un reģeneratīvās medicīnas vajadzībām _x000a_"/>
    <x v="1"/>
    <d v="2016-11-25T00:00:00"/>
    <s v="LATVIJAS UNIVERSITĀTE"/>
    <s v="90000076669"/>
    <s v="RĪGAS STRADIŅA UNIVERSITĀTE,90000013771"/>
    <n v="2"/>
    <n v="36"/>
    <n v="645623.27"/>
    <n v="645623.27"/>
    <n v="548779.78"/>
    <s v=""/>
    <s v=""/>
    <s v=""/>
    <n v="48421.74"/>
    <x v="0"/>
    <s v=""/>
    <s v=""/>
    <n v="597201.52"/>
    <s v=""/>
    <n v="48421.75"/>
    <s v=""/>
    <s v=""/>
    <d v="2020-01-07T00:00:00"/>
  </r>
  <r>
    <x v="0"/>
    <s v="1.1.1.1/16/A/052"/>
    <s v="Kat - abstraktas aprēķinu programmēšanas valodas izveide"/>
    <x v="1"/>
    <d v="2016-07-25T00:00:00"/>
    <s v="LATVIJAS LAUKSAIMNIECĪBAS UNIVERSITĀTE"/>
    <s v="90000041898"/>
    <s v="Sabiedrība ar ierobežotu atbildību &quot;Logics Research Centre&quot;,40103512178_x000a_Raivis Latvens,23028210109"/>
    <n v="3"/>
    <n v="14"/>
    <n v="30001"/>
    <n v="30001"/>
    <n v="25500"/>
    <s v=""/>
    <s v=""/>
    <s v=""/>
    <n v="1500"/>
    <x v="0"/>
    <s v=""/>
    <s v=""/>
    <n v="30001"/>
    <n v="3001"/>
    <s v=""/>
    <s v=""/>
    <s v=""/>
    <d v="2020-01-07T00:00:00"/>
  </r>
  <r>
    <x v="0"/>
    <s v="1.1.1.1/16/A/053"/>
    <s v="Asinīs cirkulējošās vēža ekstracelulārās vezikulas kā biopsijas materiāls slimības gaitas monitorēšanai un recidīva riska prognozēšanai krūts vēža pacientēm"/>
    <x v="1"/>
    <d v="2016-11-23T00:00:00"/>
    <s v="Atvasināta publiska persona &quot;Latvijas Biomedicīnas pētījumu un studiju centrs&quot;"/>
    <s v="90002120158"/>
    <s v="LATVIJAS UNIVERSITĀTE,90000076669"/>
    <n v="2"/>
    <n v="36"/>
    <n v="648641.07999999996"/>
    <n v="648641.07999999996"/>
    <n v="551344.91"/>
    <s v=""/>
    <s v=""/>
    <s v=""/>
    <n v="48648.08"/>
    <x v="0"/>
    <s v=""/>
    <s v=""/>
    <n v="616209.03"/>
    <n v="16216.04"/>
    <n v="32432.05"/>
    <s v=""/>
    <s v=""/>
    <d v="2020-01-07T00:00:00"/>
  </r>
  <r>
    <x v="0"/>
    <s v="1.1.1.1/16/A/054"/>
    <s v="Gripas vīrusa hemaglutinīna stalka peptīda diagnostiskais un imunoprotektīvais potenciāls: jaunu vakcīnu prototipu izstrāde"/>
    <x v="0"/>
    <d v="2020-07-17T00:00:00"/>
    <s v="Atvasināta publiska persona &quot;Latvijas Biomedicīnas pētījumu un studiju centrs&quot;"/>
    <s v="90002120158"/>
    <m/>
    <n v="1"/>
    <n v="36"/>
    <n v="648616.49"/>
    <n v="648616.49"/>
    <n v="551324.02"/>
    <s v=""/>
    <s v=""/>
    <s v=""/>
    <n v="48646.239999999998"/>
    <x v="0"/>
    <s v=""/>
    <s v=""/>
    <n v="616185.68000000005"/>
    <n v="16215.42"/>
    <n v="32430.81"/>
    <s v=""/>
    <s v=""/>
    <d v="2020-01-07T00:00:00"/>
  </r>
  <r>
    <x v="0"/>
    <s v="1.1.1.1/16/A/055"/>
    <s v="Orfāno ar G-proteīnu saistīto receptoru, peptīdu dabas ligandu skrīnēšanas sistēmas izstrāde"/>
    <x v="0"/>
    <d v="2020-02-07T00:00:00"/>
    <s v="Atvasināta publiska persona &quot;Latvijas Biomedicīnas pētījumu un studiju centrs&quot;"/>
    <s v="90002120158"/>
    <m/>
    <n v="1"/>
    <n v="34"/>
    <n v="284512.13"/>
    <n v="284512.13"/>
    <n v="241835.33"/>
    <s v=""/>
    <s v=""/>
    <s v=""/>
    <n v="21338.39"/>
    <x v="0"/>
    <s v=""/>
    <s v=""/>
    <n v="270286.53000000003"/>
    <n v="7112.81"/>
    <n v="14225.6"/>
    <s v=""/>
    <s v=""/>
    <d v="2020-01-07T00:00:00"/>
  </r>
  <r>
    <x v="0"/>
    <s v="1.1.1.1/16/A/056"/>
    <s v="Modernizētas biotehnoloģijas platformas izstrādāšana uz alfavīrusu ekspresijas sistēmas bāzes"/>
    <x v="1"/>
    <d v="2016-11-24T00:00:00"/>
    <s v="Atvasināta publiska persona &quot;Latvijas Biomedicīnas pētījumu un studiju centrs&quot;"/>
    <s v="90002120158"/>
    <s v="Atvasināta publiska persona &quot;Latvijas Valsts koksnes ķīmijas institūts&quot;,90002128378"/>
    <n v="2"/>
    <n v="36"/>
    <n v="642000"/>
    <n v="642000"/>
    <n v="545700"/>
    <s v=""/>
    <s v=""/>
    <s v=""/>
    <n v="48150"/>
    <x v="0"/>
    <s v=""/>
    <s v=""/>
    <n v="609900"/>
    <n v="16050"/>
    <n v="32100"/>
    <s v=""/>
    <s v=""/>
    <d v="2020-01-07T00:00:00"/>
  </r>
  <r>
    <x v="0"/>
    <s v="1.1.1.1/16/A/057"/>
    <s v="Toll-like receptoru agonisti melanomas rezistences pārvarēšanai: jaunas kombinētās terapijas izveide"/>
    <x v="1"/>
    <d v="2016-11-23T00:00:00"/>
    <s v="Atvasināta publiska persona &quot;Latvijas Biomedicīnas pētījumu un studiju centrs&quot;"/>
    <s v="90002120158"/>
    <s v="Sabiedrība ar ierobežotu atbildību &quot;LARIFĀNS&quot;,40003365497"/>
    <n v="2"/>
    <n v="36"/>
    <n v="553334.93999999994"/>
    <n v="553334.93999999994"/>
    <n v="470334.71"/>
    <s v=""/>
    <s v=""/>
    <s v=""/>
    <n v="41500.11"/>
    <x v="0"/>
    <s v=""/>
    <s v=""/>
    <n v="522239.55"/>
    <n v="10404.73"/>
    <n v="31095.39"/>
    <s v=""/>
    <s v=""/>
    <d v="2020-01-07T00:00:00"/>
  </r>
  <r>
    <x v="0"/>
    <s v="1.1.1.1/16/A/058"/>
    <s v="Nieres šūnu karcinomas imunofenotips un tā nozīme slimības gaitas prognozēšanā"/>
    <x v="1"/>
    <d v="2016-11-25T00:00:00"/>
    <s v="Atvasināta publiska persona &quot;Latvijas Biomedicīnas pētījumu un studiju centrs&quot;"/>
    <s v="90002120158"/>
    <m/>
    <n v="1"/>
    <n v="36"/>
    <n v="648640.68999999994"/>
    <n v="648640.68999999994"/>
    <n v="551344.59"/>
    <s v=""/>
    <s v=""/>
    <s v=""/>
    <n v="48648.05"/>
    <x v="0"/>
    <s v=""/>
    <s v=""/>
    <n v="616208.66"/>
    <n v="16216.02"/>
    <n v="32432.03"/>
    <s v=""/>
    <s v=""/>
    <d v="2020-01-07T00:00:00"/>
  </r>
  <r>
    <x v="0"/>
    <s v="1.1.1.1/16/A/059"/>
    <s v="Bakteriālās celulozes kompozītmateriālu izmantošana reģeneratīvajā medicīnā un jaunu brūču apstrādes materiālu izstrādei"/>
    <x v="1"/>
    <d v="2016-11-25T00:00:00"/>
    <s v="LATVIJAS UNIVERSITĀTE"/>
    <s v="90000076669"/>
    <s v="RĪGAS STRADIŅA UNIVERSITĀTE,90000013771"/>
    <n v="1"/>
    <n v="36"/>
    <n v="646121.05000000005"/>
    <n v="646121.05000000005"/>
    <n v="549202.86"/>
    <s v=""/>
    <s v=""/>
    <s v=""/>
    <n v="48459.040000000001"/>
    <x v="0"/>
    <s v=""/>
    <s v=""/>
    <n v="597661.9"/>
    <s v=""/>
    <n v="48459.15"/>
    <s v=""/>
    <s v=""/>
    <d v="2020-01-07T00:00:00"/>
  </r>
  <r>
    <x v="0"/>
    <s v="1.1.1.1/16/A/060"/>
    <s v="Zemei tuvo kosmisko objektu optisko novērojumu stacija"/>
    <x v="1"/>
    <d v="2016-07-25T00:00:00"/>
    <s v="LATVIJAS UNIVERSITĀTE"/>
    <s v="90000076669"/>
    <m/>
    <n v="2"/>
    <n v="36"/>
    <n v="299988"/>
    <n v="299988"/>
    <n v="254988"/>
    <s v=""/>
    <s v=""/>
    <s v=""/>
    <n v="22500"/>
    <x v="0"/>
    <s v=""/>
    <s v=""/>
    <n v="299988"/>
    <n v="22500"/>
    <s v=""/>
    <s v=""/>
    <s v=""/>
    <d v="2020-01-07T00:00:00"/>
  </r>
  <r>
    <x v="0"/>
    <s v="1.1.1.1/16/A/061"/>
    <s v="Modelī balstīta ierobežotas risinājumu telpas skenēšana Escherichia coli metaboliskajā inženierijā"/>
    <x v="1"/>
    <d v="2016-11-23T00:00:00"/>
    <s v="LATVIJAS UNIVERSITĀTE"/>
    <s v="90000076669"/>
    <m/>
    <n v="1"/>
    <n v="36"/>
    <n v="585000"/>
    <n v="585000"/>
    <n v="497250"/>
    <s v=""/>
    <s v=""/>
    <s v=""/>
    <n v="43875"/>
    <x v="0"/>
    <s v=""/>
    <s v=""/>
    <n v="541125"/>
    <s v=""/>
    <n v="43875"/>
    <s v=""/>
    <s v=""/>
    <d v="2020-01-07T00:00:00"/>
  </r>
  <r>
    <x v="0"/>
    <s v="1.1.1.1/16/A/062"/>
    <s v="Mobila energoefektīva kukaiņu apkarošanas sistēma precīzai bioloģiskajai lauksaimniecībai"/>
    <x v="1"/>
    <d v="2016-11-23T00:00:00"/>
    <s v="LATVIJAS LAUKSAIMNIECĪBAS UNIVERSITĀTE"/>
    <s v="90000041898"/>
    <m/>
    <n v="2"/>
    <n v="36"/>
    <n v="596396.36"/>
    <n v="596396.36"/>
    <n v="506936.92"/>
    <s v=""/>
    <s v=""/>
    <s v=""/>
    <n v="44729.72"/>
    <x v="0"/>
    <s v=""/>
    <s v=""/>
    <n v="596396.36"/>
    <n v="44729.72"/>
    <s v=""/>
    <s v=""/>
    <s v=""/>
    <d v="2020-01-07T00:00:00"/>
  </r>
  <r>
    <x v="0"/>
    <s v="1.1.1.1/16/A/063"/>
    <s v="Mācību analītikas ietvars IKT speciālistu kompetenču atbilstības nodrošināšanai darba tirgus prasībām"/>
    <x v="1"/>
    <d v="2016-11-23T00:00:00"/>
    <s v="LATVIJAS LAUKSAIMNIECĪBAS UNIVERSITĀTE"/>
    <s v="90000041898"/>
    <s v="Sabiedrība ar ierobežotu atbildību &quot;BALTIJAS DATORU AKADĒMIJA&quot;,50003138501"/>
    <n v="2"/>
    <n v="36"/>
    <n v="648560.43999999994"/>
    <n v="648560.43999999994"/>
    <n v="551276.39"/>
    <s v=""/>
    <s v=""/>
    <s v=""/>
    <n v="48642.01"/>
    <x v="0"/>
    <s v=""/>
    <s v=""/>
    <n v="599918.4"/>
    <s v=""/>
    <n v="48642.04"/>
    <s v=""/>
    <s v=""/>
    <d v="2020-01-07T00:00:00"/>
  </r>
  <r>
    <x v="0"/>
    <s v="1.1.1.1/16/A/064"/>
    <s v="Multifunkcionāls augsnes ielabotājs-substrāts bioekonomikai, zemes resursu izmantošanas un lauksaimniecības produkcijas kvalitātes veicināšanai"/>
    <x v="1"/>
    <d v="2016-11-23T00:00:00"/>
    <s v="LATVIJAS UNIVERSITĀTE"/>
    <s v="90000076669"/>
    <s v="Atvasināta publiska persona &quot;Agroresursu un ekonomikas institūts&quot;,90002137506"/>
    <n v="2"/>
    <n v="36"/>
    <n v="648000"/>
    <n v="648000"/>
    <n v="550800"/>
    <s v=""/>
    <s v=""/>
    <s v=""/>
    <n v="48600"/>
    <x v="0"/>
    <s v=""/>
    <s v=""/>
    <n v="626643.66"/>
    <n v="27243.66"/>
    <n v="21356.34"/>
    <s v=""/>
    <s v=""/>
    <d v="2020-01-07T00:00:00"/>
  </r>
  <r>
    <x v="0"/>
    <s v="1.1.1.1/16/A/065"/>
    <s v="Optiska neinvazīva hibrīdmetode agrīnai sepses diagnostikai un terapijas vadībai"/>
    <x v="0"/>
    <d v="2019-07-24T00:00:00"/>
    <s v="LATVIJAS UNIVERSITĀTE"/>
    <s v="90000076669"/>
    <m/>
    <n v="5"/>
    <n v="27"/>
    <n v="608003.89"/>
    <n v="608003.89"/>
    <n v="516803.3"/>
    <s v=""/>
    <s v=""/>
    <s v=""/>
    <n v="45600.28"/>
    <x v="0"/>
    <s v=""/>
    <s v=""/>
    <n v="577603.68999999994"/>
    <n v="15200.11"/>
    <n v="30400.2"/>
    <s v=""/>
    <s v=""/>
    <d v="2020-01-07T00:00:00"/>
  </r>
  <r>
    <x v="0"/>
    <s v="1.1.1.1/16/A/066"/>
    <s v="Molekulāro marķieru identificēšana hipofīzes adenomu veidošanās, attīstības gaitas un terapijas efektivitātes prognozēšanai"/>
    <x v="0"/>
    <d v="2020-02-24T00:00:00"/>
    <s v="Atvasināta publiska persona &quot;Latvijas Biomedicīnas pētījumu un studiju centrs&quot;"/>
    <s v="90002120158"/>
    <m/>
    <n v="1"/>
    <n v="34"/>
    <n v="648599.96"/>
    <n v="648599.96"/>
    <n v="551309.97"/>
    <s v=""/>
    <s v=""/>
    <s v=""/>
    <n v="48645"/>
    <x v="0"/>
    <s v=""/>
    <s v=""/>
    <n v="616169.96"/>
    <n v="16214.99"/>
    <n v="32430"/>
    <s v=""/>
    <s v=""/>
    <d v="2020-01-07T00:00:00"/>
  </r>
  <r>
    <x v="0"/>
    <s v="1.1.1.1/16/A/067"/>
    <s v="Augsti inovatīva nanopārklājuma izstrāde uz pašsavācošo nanoklasteru bāzes dzinēju mehānisko komponenšu berzes mazināšanai"/>
    <x v="1"/>
    <d v="2016-11-25T00:00:00"/>
    <s v="SIA &quot;Schaeffler Baltic&quot;"/>
    <s v="40103288480"/>
    <m/>
    <n v="1"/>
    <n v="36"/>
    <n v="1299490.95"/>
    <n v="1299490.95"/>
    <n v="570565.63"/>
    <s v=""/>
    <s v=""/>
    <s v=""/>
    <s v=""/>
    <x v="1"/>
    <s v=""/>
    <s v=""/>
    <n v="570565.63"/>
    <s v=""/>
    <n v="728925.32"/>
    <s v=""/>
    <s v=""/>
    <d v="2020-01-07T00:00:00"/>
  </r>
  <r>
    <x v="0"/>
    <s v="1.1.1.1/16/A/068"/>
    <s v="Inovatīva tehnoloģija sāpju kvantitatīvam novērtējumam"/>
    <x v="1"/>
    <d v="2016-11-23T00:00:00"/>
    <s v="LATVIJAS UNIVERSITĀTE"/>
    <s v="90000076669"/>
    <s v="RĪGAS STRADIŅA UNIVERSITĀTE,90000013771"/>
    <n v="5"/>
    <n v="26"/>
    <n v="648000"/>
    <n v="648000"/>
    <n v="550800"/>
    <s v=""/>
    <s v=""/>
    <s v=""/>
    <n v="48600"/>
    <x v="0"/>
    <s v=""/>
    <s v=""/>
    <n v="599400"/>
    <s v=""/>
    <n v="48600"/>
    <s v=""/>
    <s v=""/>
    <d v="2020-01-07T00:00:00"/>
  </r>
  <r>
    <x v="0"/>
    <s v="1.1.1.1/16/A/069"/>
    <s v="Modelēšanas sistēmas izstrāde ilgtspējīgai ūdens apsaimniekošanas un lauksaimnieciskās darbības aktivitāšu harmonizēšanai"/>
    <x v="1"/>
    <d v="2016-11-23T00:00:00"/>
    <s v="LATVIJAS UNIVERSITĀTE"/>
    <s v="90000076669"/>
    <m/>
    <n v="2"/>
    <n v="36"/>
    <n v="648886.22"/>
    <n v="646886.22"/>
    <n v="549853.28"/>
    <s v=""/>
    <s v=""/>
    <s v=""/>
    <n v="48516.47"/>
    <x v="0"/>
    <s v=""/>
    <s v=""/>
    <n v="646886.22"/>
    <n v="48516.47"/>
    <s v=""/>
    <n v="2000"/>
    <s v=""/>
    <d v="2020-01-07T00:00:00"/>
  </r>
  <r>
    <x v="0"/>
    <s v="1.1.1.1/16/A/070"/>
    <s v="Multimediālu datu apstrādes tehnoloģijas izstrāde ziņu veidošanas automatizācijas atbalstam"/>
    <x v="1"/>
    <d v="2016-11-23T00:00:00"/>
    <s v="Sabiedrība ar ierobežotu atbildību &quot;LETA&quot;"/>
    <s v="40003229349"/>
    <s v="Latvijas Universitātes Matemātikas un informātikas institūts,90002111761"/>
    <n v="2"/>
    <n v="36"/>
    <n v="921210.49"/>
    <n v="921210.49"/>
    <n v="564766.37"/>
    <s v=""/>
    <s v=""/>
    <s v=""/>
    <s v=""/>
    <x v="1"/>
    <s v=""/>
    <s v=""/>
    <n v="564766.37"/>
    <s v=""/>
    <n v="356444.12"/>
    <s v=""/>
    <s v=""/>
    <d v="2020-01-07T00:00:00"/>
  </r>
  <r>
    <x v="0"/>
    <s v="1.1.1.1/16/A/071"/>
    <s v="Perspektīvi risinājumi inovatīvu polimēru kompozītmateriālu izstrādē 3D printēšanai"/>
    <x v="1"/>
    <d v="2016-11-23T00:00:00"/>
    <s v="RĪGAS TEHNISKĀ UNIVERSITĀTE"/>
    <s v="90000068977"/>
    <m/>
    <n v="1"/>
    <n v="36"/>
    <n v="582405.62"/>
    <n v="582405.62"/>
    <n v="495044.77"/>
    <s v=""/>
    <s v=""/>
    <s v=""/>
    <n v="43680.42"/>
    <x v="0"/>
    <s v=""/>
    <s v=""/>
    <n v="538725.18999999994"/>
    <s v=""/>
    <n v="43680.43"/>
    <s v=""/>
    <s v=""/>
    <d v="2020-01-07T00:00:00"/>
  </r>
  <r>
    <x v="0"/>
    <s v="1.1.1.1/16/A/072"/>
    <s v="Pasīvi šķiedru optiskie sensori energoefektīvai transporta infrastruktūras tehniskā stāvokļa uzraudzībai"/>
    <x v="0"/>
    <d v="2020-08-17T00:00:00"/>
    <s v="RĪGAS TEHNISKĀ UNIVERSITĀTE"/>
    <s v="90000068977"/>
    <s v="Sabiedrība ar ierobežotu atbildību &quot;AFFOC SOLUTIONS&quot;,53603045601"/>
    <n v="1"/>
    <n v="36"/>
    <n v="648000"/>
    <n v="648000"/>
    <n v="550800"/>
    <s v=""/>
    <s v=""/>
    <s v=""/>
    <n v="48600"/>
    <x v="0"/>
    <s v=""/>
    <s v=""/>
    <n v="626130"/>
    <n v="26730"/>
    <n v="21870"/>
    <s v=""/>
    <s v=""/>
    <d v="2020-01-07T00:00:00"/>
  </r>
  <r>
    <x v="0"/>
    <s v="1.1.1.1/16/A/073"/>
    <s v="Augstas efektivitātes erozijizturīgie multifunkcionālie pārklājumi gaisa kuģu kompozīta konstrukcijām  (PEROMACS)"/>
    <x v="0"/>
    <d v="2020-07-24T00:00:00"/>
    <s v="RĪGAS TEHNISKĀ UNIVERSITĀTE"/>
    <s v="90000068977"/>
    <m/>
    <n v="1"/>
    <n v="36"/>
    <n v="199982.89"/>
    <n v="199982.89"/>
    <n v="169985.46"/>
    <s v=""/>
    <s v=""/>
    <s v=""/>
    <n v="14998.72"/>
    <x v="0"/>
    <s v=""/>
    <s v=""/>
    <n v="189983.76"/>
    <n v="4999.58"/>
    <n v="9999.1299999999992"/>
    <s v=""/>
    <s v=""/>
    <d v="2020-01-07T00:00:00"/>
  </r>
  <r>
    <x v="0"/>
    <s v="1.1.1.1/16/A/074"/>
    <s v="Vieda vide zināšanu darbinieku  sadarbībai."/>
    <x v="1"/>
    <d v="2016-11-23T00:00:00"/>
    <s v="RĪGAS TEHNISKĀ UNIVERSITĀTE"/>
    <s v="90000068977"/>
    <m/>
    <n v="1"/>
    <n v="36"/>
    <n v="638765.56000000006"/>
    <n v="638765.56000000006"/>
    <n v="542950.72"/>
    <s v=""/>
    <s v=""/>
    <s v=""/>
    <n v="47907.42"/>
    <x v="0"/>
    <s v=""/>
    <s v=""/>
    <n v="590858.14"/>
    <s v=""/>
    <n v="47907.42"/>
    <s v=""/>
    <s v=""/>
    <d v="2020-01-07T00:00:00"/>
  </r>
  <r>
    <x v="0"/>
    <s v="1.1.1.1/16/A/075"/>
    <s v="Uz heterogēnu sociotehnisku sistēmu imitācijas modelēšanas koncepciju balstīts vīrieša veselības atvieglotas diagnostikas un agrīnas brīdināšanas demonstrators (He-Man)"/>
    <x v="1"/>
    <d v="2016-11-23T00:00:00"/>
    <s v="RĪGAS TEHNISKĀ UNIVERSITĀTE"/>
    <s v="90000068977"/>
    <s v="LATVIJAS UNIVERSITĀTE,90000076669"/>
    <n v="2"/>
    <n v="36"/>
    <n v="590000"/>
    <n v="590000"/>
    <n v="501500"/>
    <s v=""/>
    <s v=""/>
    <s v=""/>
    <n v="44250"/>
    <x v="0"/>
    <s v=""/>
    <s v=""/>
    <n v="545750"/>
    <s v=""/>
    <n v="44250"/>
    <s v=""/>
    <s v=""/>
    <d v="2020-01-07T00:00:00"/>
  </r>
  <r>
    <x v="0"/>
    <s v="1.1.1.1/16/A/076"/>
    <s v="Ar vienvirziena orientācijas oglekļa šķiedru polimēra kompozītiem pastiprināto dzelzsbetona siju lieces nestspējas un drošības uzlabojums"/>
    <x v="1"/>
    <d v="2016-11-23T00:00:00"/>
    <s v="RĪGAS TEHNISKĀ UNIVERSITĀTE"/>
    <s v="90000068977"/>
    <s v="LATVIJAS UNIVERSITĀTE,90000076669"/>
    <n v="2"/>
    <n v="36"/>
    <n v="640182.69999999995"/>
    <n v="640182.69999999995"/>
    <n v="544155.29"/>
    <s v=""/>
    <s v=""/>
    <s v=""/>
    <n v="48013.7"/>
    <x v="0"/>
    <s v=""/>
    <s v=""/>
    <n v="592168.99"/>
    <s v=""/>
    <n v="48013.71"/>
    <s v=""/>
    <s v=""/>
    <d v="2020-01-07T00:00:00"/>
  </r>
  <r>
    <x v="0"/>
    <s v="1.1.1.1/16/A/077"/>
    <s v="Minerāli un sintētiski nanopulveri porainas keramikas iegūšanai un keramikas materiālu modificēšanai"/>
    <x v="0"/>
    <d v="2020-06-01T00:00:00"/>
    <s v="RĪGAS TEHNISKĀ UNIVERSITĀTE"/>
    <s v="90000068977"/>
    <m/>
    <n v="1"/>
    <n v="36"/>
    <n v="591947.57999999996"/>
    <n v="591947.57999999996"/>
    <n v="503155.44"/>
    <s v=""/>
    <s v=""/>
    <s v=""/>
    <n v="44396.07"/>
    <x v="0"/>
    <s v=""/>
    <s v=""/>
    <n v="563119.73"/>
    <n v="15568.22"/>
    <n v="28827.85"/>
    <s v=""/>
    <s v=""/>
    <d v="2020-01-07T00:00:00"/>
  </r>
  <r>
    <x v="0"/>
    <s v="1.1.1.1/16/A/078"/>
    <s v="Biodīzeļdegvielas sintēze rapšu eļļas interesterifikācijā"/>
    <x v="0"/>
    <d v="2020-07-08T00:00:00"/>
    <s v="RĪGAS TEHNISKĀ UNIVERSITĀTE"/>
    <s v="90000068977"/>
    <m/>
    <n v="2"/>
    <n v="36"/>
    <n v="579567.56000000006"/>
    <n v="579567.56000000006"/>
    <n v="492632.42"/>
    <s v=""/>
    <s v=""/>
    <s v=""/>
    <n v="43467.57"/>
    <x v="0"/>
    <s v=""/>
    <s v=""/>
    <n v="579567.56000000006"/>
    <n v="43467.57"/>
    <s v=""/>
    <s v=""/>
    <s v=""/>
    <d v="2020-01-07T00:00:00"/>
  </r>
  <r>
    <x v="0"/>
    <s v="1.1.1.1/16/A/079"/>
    <s v="Saules gaismā aktīvu fiksētu TiO2-ZnO sistēmas fotokatalizatoru izstrāde"/>
    <x v="0"/>
    <d v="2020-09-17T00:00:00"/>
    <s v="RĪGAS TEHNISKĀ UNIVERSITĀTE"/>
    <s v="90000068977"/>
    <m/>
    <n v="2"/>
    <n v="36"/>
    <n v="523973.08"/>
    <n v="523973.08"/>
    <n v="445377.12"/>
    <s v=""/>
    <s v=""/>
    <s v=""/>
    <n v="39297.99"/>
    <x v="0"/>
    <s v=""/>
    <s v=""/>
    <n v="499084.36"/>
    <n v="14409.25"/>
    <n v="24888.720000000001"/>
    <s v=""/>
    <s v=""/>
    <d v="2020-01-07T00:00:00"/>
  </r>
  <r>
    <x v="0"/>
    <s v="1.1.1.1/16/A/080"/>
    <s v="Industriālās simbiozes klasterizācijas virtuālais rīks enerģijas plūsmu optimizācijai (ProcEff)"/>
    <x v="1"/>
    <d v="2016-11-23T00:00:00"/>
    <s v="RĪGAS TEHNISKĀ UNIVERSITĀTE"/>
    <s v="90000068977"/>
    <m/>
    <n v="1"/>
    <n v="36"/>
    <n v="589497.03"/>
    <n v="589497.03"/>
    <n v="501072.48"/>
    <s v=""/>
    <s v=""/>
    <s v=""/>
    <n v="44212.28"/>
    <x v="0"/>
    <s v=""/>
    <s v=""/>
    <n v="545284.76"/>
    <s v=""/>
    <n v="44212.27"/>
    <s v=""/>
    <s v=""/>
    <d v="2020-01-07T00:00:00"/>
  </r>
  <r>
    <x v="0"/>
    <s v="1.1.1.1/16/A/081"/>
    <s v="Viedo tehnoloģiju sistēmas izveide Latvijas mājsaimniecībās izmantojamo resursu un saražoto resursu uzskaitei un patēriņa optimālai vadībai"/>
    <x v="1"/>
    <d v="2016-11-25T00:00:00"/>
    <s v="RĪGAS TEHNISKĀ UNIVERSITĀTE"/>
    <s v="90000068977"/>
    <m/>
    <n v="1"/>
    <n v="36"/>
    <n v="644613.63"/>
    <n v="644613.63"/>
    <n v="547921.59"/>
    <s v=""/>
    <s v=""/>
    <s v=""/>
    <n v="48346.02"/>
    <x v="0"/>
    <s v=""/>
    <s v=""/>
    <n v="596267.61"/>
    <s v=""/>
    <n v="48346.02"/>
    <s v=""/>
    <s v=""/>
    <d v="2020-01-07T00:00:00"/>
  </r>
  <r>
    <x v="0"/>
    <s v="1.1.1.1/16/A/082"/>
    <s v="Birstošu materiālu centrbēdzes kalte (BIRMACEK)"/>
    <x v="1"/>
    <d v="2016-11-23T00:00:00"/>
    <s v="RĪGAS TEHNISKĀ UNIVERSITĀTE"/>
    <s v="90000068977"/>
    <m/>
    <n v="1"/>
    <n v="36"/>
    <n v="599437.75"/>
    <n v="599437.75"/>
    <n v="509522.09"/>
    <s v=""/>
    <s v=""/>
    <s v=""/>
    <n v="44957.83"/>
    <x v="0"/>
    <s v=""/>
    <s v=""/>
    <n v="554479.92000000004"/>
    <s v=""/>
    <n v="44957.83"/>
    <s v=""/>
    <s v=""/>
    <d v="2020-01-07T00:00:00"/>
  </r>
  <r>
    <x v="0"/>
    <s v="1.1.1.1/16/A/083"/>
    <s v="Enerģijas koncepts biometāna iegūšanai (SmaBBIE)"/>
    <x v="1"/>
    <d v="2016-11-23T00:00:00"/>
    <s v="RĪGAS TEHNISKĀ UNIVERSITĀTE"/>
    <s v="90000068977"/>
    <m/>
    <n v="1"/>
    <n v="36"/>
    <n v="599762.06999999995"/>
    <n v="599762.06999999995"/>
    <n v="509797.77"/>
    <s v=""/>
    <s v=""/>
    <s v=""/>
    <n v="44982.15"/>
    <x v="0"/>
    <s v=""/>
    <s v=""/>
    <n v="554779.92000000004"/>
    <s v=""/>
    <n v="44982.15"/>
    <s v=""/>
    <s v=""/>
    <d v="2020-01-07T00:00:00"/>
  </r>
  <r>
    <x v="0"/>
    <s v="1.1.1.1/16/A/084"/>
    <s v="Ar lāzeru inducētās fāžu pārejas pusvadītāju savienojumos un cietajos šķīdumos"/>
    <x v="1"/>
    <d v="2016-11-23T00:00:00"/>
    <s v="RĪGAS TEHNISKĀ UNIVERSITĀTE"/>
    <s v="90000068977"/>
    <m/>
    <n v="1"/>
    <n v="36"/>
    <n v="562466.81000000006"/>
    <n v="562466.81000000006"/>
    <n v="478096.78"/>
    <s v=""/>
    <s v=""/>
    <s v=""/>
    <n v="42185.01"/>
    <x v="0"/>
    <s v=""/>
    <s v=""/>
    <n v="520281.79"/>
    <s v=""/>
    <n v="42185.02"/>
    <s v=""/>
    <s v=""/>
    <d v="2020-01-07T00:00:00"/>
  </r>
  <r>
    <x v="0"/>
    <s v="1.1.1.1/16/A/085"/>
    <s v="Elektrosārņu process labākai titāna nogulsnējumu morfoloģijai"/>
    <x v="0"/>
    <d v="2020-01-15T00:00:00"/>
    <s v="LATVIJAS UNIVERSITĀTE"/>
    <s v="90000076669"/>
    <m/>
    <n v="1"/>
    <n v="31"/>
    <n v="647146.06999999995"/>
    <n v="647146.06999999995"/>
    <n v="550074.18000000005"/>
    <s v=""/>
    <s v=""/>
    <s v=""/>
    <n v="48535.94"/>
    <x v="0"/>
    <s v=""/>
    <s v=""/>
    <n v="614788.77"/>
    <n v="16178.65"/>
    <n v="32357.3"/>
    <s v=""/>
    <s v=""/>
    <d v="2020-01-07T00:00:00"/>
  </r>
  <r>
    <x v="0"/>
    <s v="1.1.1.1/16/A/086"/>
    <s v="Bezsvina materiāli uz Na1/2Bi1/2TiO3 bāzes pielietojumiem aktuatoros"/>
    <x v="1"/>
    <d v="2016-11-25T00:00:00"/>
    <s v="Atvasināta publiska persona LATVIJAS UNIVERSITĀTES CIETVIELU FIZIKAS INSTITŪTS"/>
    <s v="90002124925"/>
    <m/>
    <n v="1"/>
    <n v="36"/>
    <n v="484732.88"/>
    <n v="484732.88"/>
    <n v="412022.94"/>
    <s v=""/>
    <s v=""/>
    <s v=""/>
    <n v="36354.97"/>
    <x v="0"/>
    <s v=""/>
    <s v=""/>
    <n v="448377.91"/>
    <s v=""/>
    <n v="36354.97"/>
    <s v=""/>
    <s v=""/>
    <d v="2020-01-07T00:00:00"/>
  </r>
  <r>
    <x v="0"/>
    <s v="1.1.1.1/16/A/087"/>
    <s v="Molekulāri ģenētisko metožu izmantošana efektīvai, vidi saudzējošai graudaugu un pākšaugu audzēšanai"/>
    <x v="1"/>
    <d v="2016-11-23T00:00:00"/>
    <s v="LATVIJAS LAUKSAIMNIECĪBAS UNIVERSITĀTE"/>
    <s v="90000041898"/>
    <s v="Atvasināta publiska persona &quot;Latvijas Biomedicīnas pētījumu un studiju centrs&quot;,90002120158"/>
    <n v="1"/>
    <n v="36"/>
    <n v="481527.12"/>
    <n v="481527.12"/>
    <n v="409298.04"/>
    <s v=""/>
    <s v=""/>
    <s v=""/>
    <n v="36114.54"/>
    <x v="0"/>
    <s v=""/>
    <s v=""/>
    <n v="481527.12"/>
    <n v="36114.54"/>
    <s v=""/>
    <s v=""/>
    <s v=""/>
    <d v="2020-01-07T00:00:00"/>
  </r>
  <r>
    <x v="0"/>
    <s v="1.1.1.1/16/A/088"/>
    <s v="Vieda modeļbāzēta kristālu audzēšanas procesu kontroles sistēma"/>
    <x v="1"/>
    <d v="2016-11-25T00:00:00"/>
    <s v="LATVIJAS UNIVERSITĀTE"/>
    <s v="90000076669"/>
    <m/>
    <n v="1"/>
    <n v="36"/>
    <n v="637000"/>
    <n v="637000"/>
    <n v="541450"/>
    <s v=""/>
    <s v=""/>
    <s v=""/>
    <n v="47775"/>
    <x v="0"/>
    <s v=""/>
    <s v=""/>
    <n v="589225"/>
    <s v=""/>
    <n v="47775"/>
    <s v=""/>
    <s v=""/>
    <d v="2020-01-07T00:00:00"/>
  </r>
  <r>
    <x v="0"/>
    <s v="1.1.1.1/16/A/089"/>
    <s v="Inovatīvu materiālu un tehnoloģiju izstrāde integrētai Saules enerģijas savākšanas, uzkrāšanas un vēlākas izmantošanas sistēmai"/>
    <x v="1"/>
    <d v="2016-11-25T00:00:00"/>
    <s v="Atvasināta publiska persona LATVIJAS UNIVERSITĀTES CIETVIELU FIZIKAS INSTITŪTS"/>
    <s v="90002124925"/>
    <m/>
    <n v="1"/>
    <n v="36"/>
    <n v="643174"/>
    <n v="643174"/>
    <n v="594936"/>
    <s v=""/>
    <s v=""/>
    <s v=""/>
    <n v="48238"/>
    <x v="0"/>
    <s v=""/>
    <s v=""/>
    <n v="643174"/>
    <s v=""/>
    <s v=""/>
    <s v=""/>
    <s v=""/>
    <d v="2020-01-07T00:00:00"/>
  </r>
  <r>
    <x v="0"/>
    <s v="1.1.1.1/16/A/090"/>
    <s v="Jauni ar retzemju elementiem aktivēti luminiscenti platzonu materiāli gaismas pārveidotājiem"/>
    <x v="1"/>
    <d v="2016-11-23T00:00:00"/>
    <s v="Atvasināta publiska persona LATVIJAS UNIVERSITĀTES CIETVIELU FIZIKAS INSTITŪTS"/>
    <s v="90002124925"/>
    <m/>
    <n v="1"/>
    <n v="36"/>
    <n v="600000"/>
    <n v="600000"/>
    <n v="510000"/>
    <s v=""/>
    <s v=""/>
    <s v=""/>
    <n v="45000"/>
    <x v="0"/>
    <s v=""/>
    <s v=""/>
    <n v="600000"/>
    <n v="45000"/>
    <s v=""/>
    <s v=""/>
    <s v=""/>
    <d v="2020-01-07T00:00:00"/>
  </r>
  <r>
    <x v="0"/>
    <s v="1.1.1.1/16/A/091"/>
    <s v="Metformīna terapijas ietekmējošo faktoru savstarpējās mijiedarbības izpēte otrā tipa diabēta ārstēšanas efektivitātes prognozēšanai"/>
    <x v="0"/>
    <d v="2020-03-12T00:00:00"/>
    <s v="Atvasināta publiska persona &quot;Latvijas Biomedicīnas pētījumu un studiju centrs&quot;"/>
    <s v="90002120158"/>
    <m/>
    <n v="1"/>
    <n v="36"/>
    <n v="647983.78"/>
    <n v="647983.78"/>
    <n v="550786.21"/>
    <s v=""/>
    <s v=""/>
    <s v=""/>
    <n v="48598.8"/>
    <x v="0"/>
    <s v=""/>
    <s v=""/>
    <n v="615584.6"/>
    <n v="16199.59"/>
    <n v="32399.18"/>
    <s v=""/>
    <s v=""/>
    <d v="2020-01-07T00:00:00"/>
  </r>
  <r>
    <x v="0"/>
    <s v="1.1.1.1/16/A/092"/>
    <s v="Liela apjoma neadherento šūnu pavairošana in vitro klīniskam pielietojumam"/>
    <x v="1"/>
    <d v="2016-11-23T00:00:00"/>
    <s v="LATVIJAS UNIVERSITĀTE"/>
    <s v="90000076669"/>
    <m/>
    <n v="2"/>
    <n v="24"/>
    <n v="225681.25"/>
    <n v="225681.25"/>
    <n v="191829.06"/>
    <s v=""/>
    <s v=""/>
    <s v=""/>
    <n v="16926.09"/>
    <x v="0"/>
    <s v=""/>
    <s v=""/>
    <n v="208755.15"/>
    <s v=""/>
    <n v="16926.099999999999"/>
    <s v=""/>
    <s v=""/>
    <d v="2020-01-07T00:00:00"/>
  </r>
  <r>
    <x v="0"/>
    <s v="1.1.1.1/16/A/093"/>
    <s v="Uztura bagātinātāju un citu biofarmaceitisku produktu ražošanā izmantojamo antioksidantu un to biopieejamības veicinošo komponentu efektivitātes izvērtējums, izmantojot neklīniskās un klīniskās novērtējuma metodes"/>
    <x v="1"/>
    <d v="2016-11-23T00:00:00"/>
    <s v="LATVIJAS UNIVERSITĀTE"/>
    <s v="90000076669"/>
    <m/>
    <n v="2"/>
    <n v="18"/>
    <n v="154645.31"/>
    <n v="154645.31"/>
    <n v="131448.51"/>
    <s v=""/>
    <s v=""/>
    <s v=""/>
    <n v="11598.4"/>
    <x v="0"/>
    <s v=""/>
    <s v=""/>
    <n v="143046.91"/>
    <s v=""/>
    <n v="11598.4"/>
    <s v=""/>
    <s v=""/>
    <d v="2020-01-07T00:00:00"/>
  </r>
  <r>
    <x v="0"/>
    <s v="1.1.1.1/16/A/094"/>
    <s v="Perspektīvas augļaugu komerckultūras - krūmcidoniju (Chaenomeles japonica) vidi saudzējoša audzēšana un bezatlikuma pārstrādes tehnoloģijas"/>
    <x v="0"/>
    <d v="2020-07-16T00:00:00"/>
    <s v="Atvasināta publiska persona &quot;Dārzkopības institūts&quot;"/>
    <s v="90002127692"/>
    <s v="LATVIJAS LAUKSAIMNIECĪBAS UNIVERSITĀTE,90000041898_x000a_Sabiedrība ar ierobežotu atbildību &quot;COOPERATIVE&quot;,40003870774"/>
    <n v="3"/>
    <n v="36"/>
    <n v="579387.01"/>
    <n v="579387.01"/>
    <n v="492478.95"/>
    <s v=""/>
    <s v=""/>
    <s v=""/>
    <n v="43454.02"/>
    <x v="0"/>
    <s v=""/>
    <s v=""/>
    <n v="553024.89"/>
    <n v="17091.919999999998"/>
    <n v="26362.12"/>
    <s v=""/>
    <s v=""/>
    <d v="2020-01-07T00:00:00"/>
  </r>
  <r>
    <x v="0"/>
    <s v="1.1.1.1/16/A/095"/>
    <s v="Jaunu augu vīrusiem līdzīgo daļiņu – imunoloģiski aktīvu aģentu izstrāde un raksturošana"/>
    <x v="1"/>
    <d v="2016-11-25T00:00:00"/>
    <s v="Atvasināta publiska persona &quot;Latvijas Biomedicīnas pētījumu un studiju centrs&quot;"/>
    <s v="90002120158"/>
    <m/>
    <n v="1"/>
    <n v="36"/>
    <n v="640649.53"/>
    <n v="640649.53"/>
    <n v="544552.1"/>
    <s v=""/>
    <s v=""/>
    <s v=""/>
    <n v="48048.71"/>
    <x v="0"/>
    <s v=""/>
    <s v=""/>
    <n v="608617.05000000005"/>
    <n v="16016.24"/>
    <n v="32032.48"/>
    <s v=""/>
    <s v=""/>
    <d v="2020-01-07T00:00:00"/>
  </r>
  <r>
    <x v="0"/>
    <s v="1.1.1.1/16/A/096"/>
    <s v="Funkcionāla modeļa izstrāde mitohondriālās DNS secību variantu ar nezināmo efektu raksturošanai"/>
    <x v="1"/>
    <d v="2016-11-24T00:00:00"/>
    <s v="Atvasināta publiska persona &quot;Latvijas Biomedicīnas pētījumu un studiju centrs&quot;"/>
    <s v="90002120158"/>
    <m/>
    <n v="1"/>
    <n v="36"/>
    <n v="467009.65"/>
    <n v="467009.65"/>
    <n v="396958.21"/>
    <s v=""/>
    <s v=""/>
    <s v=""/>
    <n v="35025.72"/>
    <x v="0"/>
    <s v=""/>
    <s v=""/>
    <n v="443659.17"/>
    <n v="11675.24"/>
    <n v="23350.48"/>
    <s v=""/>
    <s v=""/>
    <d v="2020-01-07T00:00:00"/>
  </r>
  <r>
    <x v="0"/>
    <s v="1.1.1.1/16/A/097"/>
    <s v="Metalurģiskā silīcija attīrīšana līdz solārai kvalitātei, izmantojot elektromagnētisko siltuma un masas pārneses kontroli"/>
    <x v="0"/>
    <d v="2020-09-09T00:00:00"/>
    <s v="LATVIJAS UNIVERSITĀTE"/>
    <s v="90000076669"/>
    <m/>
    <n v="2"/>
    <n v="36"/>
    <n v="577283.29"/>
    <n v="577283.29"/>
    <n v="490690.8"/>
    <s v=""/>
    <s v=""/>
    <s v=""/>
    <n v="43296.25"/>
    <x v="0"/>
    <s v=""/>
    <s v=""/>
    <n v="577283.29"/>
    <n v="43296.24"/>
    <s v=""/>
    <s v=""/>
    <s v=""/>
    <d v="2020-01-07T00:00:00"/>
  </r>
  <r>
    <x v="0"/>
    <s v="1.1.1.1/16/A/098"/>
    <s v="Bērza dekoratīvās koksnes reproduktīvā materiāla bāzes izveidošana"/>
    <x v="1"/>
    <d v="2016-11-23T00:00:00"/>
    <s v="Atvasināta publiska persona &quot;Latvijas Valsts mežzinātnes institūts &quot;Silava&quot;&quot;"/>
    <s v="90002121030"/>
    <m/>
    <n v="1"/>
    <n v="36"/>
    <n v="499990.58"/>
    <n v="499990.58"/>
    <n v="374992.94"/>
    <s v=""/>
    <s v=""/>
    <s v=""/>
    <s v=""/>
    <x v="1"/>
    <s v=""/>
    <s v=""/>
    <n v="374992.94"/>
    <s v=""/>
    <n v="124997.64"/>
    <s v=""/>
    <s v=""/>
    <d v="2020-01-07T00:00:00"/>
  </r>
  <r>
    <x v="0"/>
    <s v="1.1.1.1/16/A/099"/>
    <s v="Jauna HBV apkarošanas stratēģija, kas balstīta  uz vīrusa nukleokapsīdas  izveidošanās bloķēšanu_x000a_"/>
    <x v="1"/>
    <d v="2016-11-25T00:00:00"/>
    <s v="Atvasināta publiska persona &quot;Latvijas Biomedicīnas pētījumu un studiju centrs&quot;"/>
    <s v="90002120158"/>
    <s v="Atvasināta publiska persona &quot;Latvijas Organiskās sintēzes institūts&quot;,90002111653"/>
    <n v="2"/>
    <n v="36"/>
    <n v="648627"/>
    <n v="648627"/>
    <n v="551332.94999999995"/>
    <s v=""/>
    <s v=""/>
    <s v=""/>
    <n v="48647.02"/>
    <x v="0"/>
    <s v=""/>
    <s v=""/>
    <n v="612445.65"/>
    <n v="12465.68"/>
    <n v="36181.35"/>
    <s v=""/>
    <s v=""/>
    <d v="2020-01-07T00:00:00"/>
  </r>
  <r>
    <x v="0"/>
    <s v="1.1.1.1/16/A/100"/>
    <s v="Rožu dzimtas augļu bioloģiski aktīvo vielu dinamika cilvēka gremošanas trakta in vitro modelī"/>
    <x v="1"/>
    <d v="2016-11-23T00:00:00"/>
    <s v="LATVIJAS LAUKSAIMNIECĪBAS UNIVERSITĀTE"/>
    <s v="90000041898"/>
    <m/>
    <n v="1"/>
    <n v="36"/>
    <n v="399199.71"/>
    <n v="399199.71"/>
    <n v="339319.77"/>
    <s v=""/>
    <s v=""/>
    <s v=""/>
    <n v="29939.97"/>
    <x v="0"/>
    <s v=""/>
    <s v=""/>
    <n v="399199.71"/>
    <n v="29939.97"/>
    <s v=""/>
    <s v=""/>
    <s v=""/>
    <d v="2020-01-07T00:00:00"/>
  </r>
  <r>
    <x v="0"/>
    <s v="1.1.1.1/16/A/101"/>
    <s v="Apbedījuma vides mikrobioma nozīme biomolekulārajā arheoloģijā un senās tuberkulozes izpētes procesos"/>
    <x v="0"/>
    <d v="2020-08-07T00:00:00"/>
    <s v="Atvasināta publiska persona &quot;Latvijas Biomedicīnas pētījumu un studiju centrs&quot;"/>
    <s v="90002120158"/>
    <m/>
    <n v="3"/>
    <n v="36"/>
    <n v="648027.24"/>
    <n v="648027.24"/>
    <n v="550823.15"/>
    <s v=""/>
    <s v=""/>
    <s v=""/>
    <n v="48602.03"/>
    <x v="0"/>
    <s v=""/>
    <s v=""/>
    <n v="615625.87"/>
    <n v="16200.69"/>
    <n v="32401.37"/>
    <s v=""/>
    <s v=""/>
    <d v="2020-01-07T00:00:00"/>
  </r>
  <r>
    <x v="0"/>
    <s v="1.1.1.1/16/A/102"/>
    <s v="Ģenētisko izmaiņu identificēšana paaugstināta riska personās agrīnai melanomas diagnostikai"/>
    <x v="1"/>
    <d v="2016-11-23T00:00:00"/>
    <s v="Atvasināta publiska persona &quot;Latvijas Biomedicīnas pētījumu un studiju centrs&quot;"/>
    <s v="90002120158"/>
    <m/>
    <n v="1"/>
    <n v="36"/>
    <n v="432067.75"/>
    <n v="432067.75"/>
    <n v="367257.59"/>
    <s v=""/>
    <s v=""/>
    <s v=""/>
    <n v="32405.08"/>
    <x v="0"/>
    <s v=""/>
    <s v=""/>
    <n v="410464.36"/>
    <n v="10801.69"/>
    <n v="21603.39"/>
    <s v=""/>
    <s v=""/>
    <d v="2020-01-07T00:00:00"/>
  </r>
  <r>
    <x v="0"/>
    <s v="1.1.1.1/16/A/103"/>
    <s v="Latvijas priedes, egles un apses ģenētisko resursu izpēte"/>
    <x v="1"/>
    <d v="2016-11-23T00:00:00"/>
    <s v="Atvasināta publiska persona &quot;Latvijas Valsts mežzinātnes institūts &quot;Silava&quot;&quot;"/>
    <s v="90002121030"/>
    <m/>
    <n v="1"/>
    <n v="36"/>
    <n v="461431.95"/>
    <n v="461431.95"/>
    <n v="426824.55"/>
    <s v=""/>
    <s v=""/>
    <s v=""/>
    <s v=""/>
    <x v="1"/>
    <s v=""/>
    <s v=""/>
    <n v="426824.55"/>
    <s v=""/>
    <n v="34607.4"/>
    <s v=""/>
    <s v=""/>
    <d v="2020-01-07T00:00:00"/>
  </r>
  <r>
    <x v="0"/>
    <s v="1.1.1.1/16/A/104"/>
    <s v="Jaunu RNS fāgu vīrusveidīgo daļiņu iegūšana un raksturošana"/>
    <x v="0"/>
    <d v="2020-07-31T00:00:00"/>
    <s v="Atvasināta publiska persona &quot;Latvijas Biomedicīnas pētījumu un studiju centrs&quot;"/>
    <s v="90002120158"/>
    <m/>
    <n v="1"/>
    <n v="36"/>
    <n v="648618.91"/>
    <n v="648618.91"/>
    <n v="551326.06999999995"/>
    <s v=""/>
    <s v=""/>
    <s v=""/>
    <n v="48646.42"/>
    <x v="0"/>
    <s v=""/>
    <s v=""/>
    <n v="616187.96"/>
    <n v="16215.47"/>
    <n v="32430.95"/>
    <s v=""/>
    <s v=""/>
    <d v="2020-01-07T00:00:00"/>
  </r>
  <r>
    <x v="0"/>
    <s v="1.1.1.1/16/A/105"/>
    <s v="Uz puszvaigžņu ontoloģijām balstīta ekspromtvaicāšana, fokusējoties uz veselības aprūpes datiem"/>
    <x v="1"/>
    <d v="2016-11-23T00:00:00"/>
    <s v="Latvijas Universitātes Matemātikas un informātikas institūts"/>
    <s v="90002111761"/>
    <m/>
    <n v="1"/>
    <n v="36"/>
    <n v="649176.86"/>
    <n v="648376.86"/>
    <n v="551120.31000000006"/>
    <s v=""/>
    <s v=""/>
    <s v=""/>
    <n v="48628.25"/>
    <x v="0"/>
    <s v=""/>
    <s v=""/>
    <n v="599748.56000000006"/>
    <s v=""/>
    <n v="48628.3"/>
    <s v=""/>
    <n v="800"/>
    <d v="2020-01-07T00:00:00"/>
  </r>
  <r>
    <x v="0"/>
    <s v="1.1.1.1/16/A/106"/>
    <s v="Latvijas bērzu starpsugu hibridizācijas pakāpes nozīme selekcijas materiāla atlasē"/>
    <x v="1"/>
    <d v="2016-11-23T00:00:00"/>
    <s v="Atvasināta publiska persona &quot;Latvijas Valsts mežzinātnes institūts &quot;Silava&quot;&quot;"/>
    <s v="90002121030"/>
    <m/>
    <n v="1"/>
    <n v="36"/>
    <n v="474445"/>
    <n v="474445"/>
    <n v="355833.75"/>
    <s v=""/>
    <s v=""/>
    <s v=""/>
    <s v=""/>
    <x v="1"/>
    <s v=""/>
    <s v=""/>
    <n v="355833.75"/>
    <s v=""/>
    <n v="118611.25"/>
    <s v=""/>
    <s v=""/>
    <d v="2020-01-07T00:00:00"/>
  </r>
  <r>
    <x v="0"/>
    <s v="1.1.1.1/16/A/107"/>
    <s v="Jaunu antimikrobiālu līdzekļu atlase pret grampozitīvo baktēriju sortāzi A"/>
    <x v="2"/>
    <d v="2017-03-16T00:00:00"/>
    <s v="Atvasināta publiska persona &quot;Latvijas Biomedicīnas pētījumu un studiju centrs&quot;"/>
    <s v="90002120158"/>
    <m/>
    <n v="2"/>
    <n v="36"/>
    <n v="583689.55000000005"/>
    <n v="583689.55000000005"/>
    <n v="496136.12"/>
    <s v=""/>
    <s v=""/>
    <s v=""/>
    <n v="43776.72"/>
    <x v="0"/>
    <s v=""/>
    <s v=""/>
    <n v="554505.07999999996"/>
    <n v="14592.24"/>
    <n v="29184.47"/>
    <s v=""/>
    <s v=""/>
    <d v="2020-01-07T00:00:00"/>
  </r>
  <r>
    <x v="0"/>
    <s v="1.1.1.1/16/A/108"/>
    <s v="Pabērzu smiltsērkšķu (Hippophae rhamnoides L.) lapu standartizēta ekstrakta iegūšanas, attīrīšanas tehnoloģijas izstrāde un ekstrakta kombinēšana ar nanoizmēru zāļu piegādes sistēmu"/>
    <x v="1"/>
    <d v="2016-11-23T00:00:00"/>
    <s v="SIA &quot;SILVANOLS&quot;"/>
    <s v="40003233170"/>
    <m/>
    <n v="1"/>
    <n v="24"/>
    <n v="143595.76999999999"/>
    <n v="141595.76999999999"/>
    <n v="92037.25"/>
    <s v=""/>
    <s v=""/>
    <s v=""/>
    <s v=""/>
    <x v="1"/>
    <s v=""/>
    <s v=""/>
    <n v="92037.25"/>
    <s v=""/>
    <n v="49558.52"/>
    <s v=""/>
    <n v="2000"/>
    <d v="2020-01-07T00:00:00"/>
  </r>
  <r>
    <x v="0"/>
    <s v="1.1.1.1/16/A/109"/>
    <s v="Tehnoloģijas izstrāde jaunas, rekombinantas HBV vakcīnas kandidāta iegūšanai ar kombinētu profilaktiski-terapeitisku pielietojumu"/>
    <x v="1"/>
    <d v="2016-11-23T00:00:00"/>
    <s v="Atvasināta publiska persona &quot;Latvijas Biomedicīnas pētījumu un studiju centrs&quot;"/>
    <s v="90002120158"/>
    <m/>
    <n v="1"/>
    <n v="36"/>
    <n v="648504.94999999995"/>
    <n v="648504.94999999995"/>
    <n v="551229.21"/>
    <s v=""/>
    <s v=""/>
    <s v=""/>
    <n v="48637.87"/>
    <x v="0"/>
    <s v=""/>
    <s v=""/>
    <n v="616079.69999999995"/>
    <n v="16212.62"/>
    <n v="32425.25"/>
    <s v=""/>
    <s v=""/>
    <d v="2020-01-07T00:00:00"/>
  </r>
  <r>
    <x v="0"/>
    <s v="1.1.1.1/16/A/110"/>
    <s v="Jaunu, tirgū perspektīvu vēžu sugu audzēšanas inovatīvu tehnoloģiju ieviešana recirkulācijas akvakultūrā, izmantojot ārējo avotu radīto ūdens termālo piesārņojumu, ekoloģisko un ekonomisko risku mazināšanai Latvijas zivsaimniecībā"/>
    <x v="1"/>
    <d v="2016-07-25T00:00:00"/>
    <s v="DAUGAVPILS UNIVERSITĀTE"/>
    <s v="90000065985"/>
    <s v="Daugavpils Universitātes aģentūra &quot;Latvijas Hidroekoloģijas institūts&quot;,90002129621"/>
    <n v="2"/>
    <n v="36"/>
    <n v="600000"/>
    <n v="600000"/>
    <n v="510000"/>
    <s v=""/>
    <s v=""/>
    <s v=""/>
    <n v="45000"/>
    <x v="0"/>
    <s v=""/>
    <s v=""/>
    <n v="555000"/>
    <s v=""/>
    <n v="45000"/>
    <s v=""/>
    <s v=""/>
    <d v="2020-01-07T00:00:00"/>
  </r>
  <r>
    <x v="0"/>
    <s v="1.1.1.1/16/A/111"/>
    <s v="Parastās priedes rezistences molekulārā izpēte"/>
    <x v="1"/>
    <d v="2016-11-23T00:00:00"/>
    <s v="Atvasināta publiska persona &quot;Latvijas Valsts mežzinātnes institūts &quot;Silava&quot;&quot;"/>
    <s v="90002121030"/>
    <m/>
    <n v="1"/>
    <n v="36"/>
    <n v="481718.29"/>
    <n v="481718.29"/>
    <n v="445589.42"/>
    <s v=""/>
    <s v=""/>
    <s v=""/>
    <s v=""/>
    <x v="1"/>
    <s v=""/>
    <s v=""/>
    <n v="445589.42"/>
    <s v=""/>
    <n v="36128.870000000003"/>
    <s v=""/>
    <s v=""/>
    <d v="2020-01-07T00:00:00"/>
  </r>
  <r>
    <x v="0"/>
    <s v="1.1.1.1/16/A/112"/>
    <s v="Mehānismi, kas nosaka fenotipa veidošanos maizes rauga Saccharomyces cerevisiae  auksotrofo badošanos laikā"/>
    <x v="1"/>
    <d v="2016-07-25T00:00:00"/>
    <s v="LATVIJAS UNIVERSITĀTE"/>
    <s v="90000076669"/>
    <m/>
    <n v="1"/>
    <n v="36"/>
    <n v="594349"/>
    <n v="594349"/>
    <n v="505196"/>
    <s v=""/>
    <s v=""/>
    <s v=""/>
    <n v="44576.11"/>
    <x v="0"/>
    <s v=""/>
    <s v=""/>
    <n v="549772.11"/>
    <s v=""/>
    <n v="44576.89"/>
    <s v=""/>
    <s v=""/>
    <d v="2020-01-07T00:00:00"/>
  </r>
  <r>
    <x v="0"/>
    <s v="1.1.1.1/16/A/113"/>
    <s v="Jaunas pieejas izstrādāšana vienlaicīgai bioetanola, furfurola un citu vērtīgu produktu bezatlikumu iegūšanai no vietējiem zemkopības pārpalikumiem"/>
    <x v="0"/>
    <d v="2020-07-31T00:00:00"/>
    <s v="LATVIJAS UNIVERSITĀTE"/>
    <s v="90000076669"/>
    <s v="Atvasināta publiska persona &quot;Latvijas Valsts koksnes ķīmijas institūts&quot;,90002128378"/>
    <n v="2"/>
    <n v="36"/>
    <n v="639441.24"/>
    <n v="639441.24"/>
    <n v="543525.05000000005"/>
    <s v=""/>
    <s v=""/>
    <s v=""/>
    <n v="47958.09"/>
    <x v="0"/>
    <s v=""/>
    <s v=""/>
    <n v="639441.24"/>
    <n v="47958.1"/>
    <s v=""/>
    <s v=""/>
    <s v=""/>
    <d v="2020-01-07T00:00:00"/>
  </r>
  <r>
    <x v="0"/>
    <s v="1.1.1.1/16/A/114"/>
    <s v="Modulāra harvestera un biokurināmā sagatavošanas tehnoloģijas izstrādāšana ilggadīgajiem kokaugu stādījumiem"/>
    <x v="1"/>
    <d v="2016-07-27T00:00:00"/>
    <s v="Atvasināta publiska persona &quot;Latvijas Valsts mežzinātnes institūts &quot;Silava&quot;&quot;"/>
    <s v="90002121030"/>
    <s v="Sabiedrība ar ierobežotu atbildību &quot;ORVI&quot;,40103048132"/>
    <n v="1"/>
    <n v="36"/>
    <n v="500433.93"/>
    <n v="500433.93"/>
    <n v="381145.84"/>
    <s v=""/>
    <s v=""/>
    <s v=""/>
    <s v=""/>
    <x v="1"/>
    <s v=""/>
    <s v=""/>
    <n v="381145.84"/>
    <s v=""/>
    <n v="119288.09"/>
    <s v=""/>
    <s v=""/>
    <d v="2020-01-07T00:00:00"/>
  </r>
  <r>
    <x v="0"/>
    <s v="1.1.1.1/16/A/115"/>
    <s v="Bezvadu sensoru tīklu veiktspējas nodrošinājuma metodoloģija un rīki viedām ēkām un siltumnīcām (DEG)"/>
    <x v="1"/>
    <d v="2016-11-23T00:00:00"/>
    <s v="VIDZEMES AUGSTSKOLA"/>
    <s v="90001342592"/>
    <s v="RĪGAS TEHNISKĀ UNIVERSITĀTE,90000068977_x000a_LATVIJAS LAUKSAIMNIECĪBAS UNIVERSITĀTE,90000041898"/>
    <n v="3"/>
    <n v="36"/>
    <n v="648372.91"/>
    <n v="648372.91"/>
    <n v="551116.97"/>
    <s v=""/>
    <s v=""/>
    <s v=""/>
    <n v="48627.97"/>
    <x v="0"/>
    <s v=""/>
    <s v=""/>
    <n v="648372.91"/>
    <n v="48627.97"/>
    <s v=""/>
    <s v=""/>
    <s v=""/>
    <d v="2020-01-07T00:00:00"/>
  </r>
  <r>
    <x v="0"/>
    <s v="1.1.1.1/16/A/116"/>
    <s v="Lauku attīstības un Klimata politikas mērķu īstenošanas atbalsta instrumenti pushidromorfo augšņu apsaimniekošanai lauksaimniecības un meža zemēs"/>
    <x v="1"/>
    <d v="2016-11-23T00:00:00"/>
    <s v="Atvasināta publiska persona &quot;Latvijas Valsts mežzinātnes institūts &quot;Silava&quot;&quot;"/>
    <s v="90002121030"/>
    <s v="LATVIJAS LAUKSAIMNIECĪBAS UNIVERSITĀTE,90000041898"/>
    <n v="2"/>
    <n v="36"/>
    <n v="648279.1"/>
    <n v="648279.1"/>
    <n v="551037.23"/>
    <s v=""/>
    <s v=""/>
    <s v=""/>
    <n v="48620.94"/>
    <x v="0"/>
    <s v=""/>
    <s v=""/>
    <n v="599658.17000000004"/>
    <s v=""/>
    <n v="48620.93"/>
    <s v=""/>
    <s v=""/>
    <d v="2020-01-07T00:00:00"/>
  </r>
  <r>
    <x v="0"/>
    <s v="1.1.1.1/16/A/117"/>
    <s v="Pētījumu veikšana - zema tauku satura šokolādes receptūras un ražošanas tehnoloģijas izstrāde, izmantojot tikai dabīgas sastāvdaļas"/>
    <x v="1"/>
    <d v="2016-11-23T00:00:00"/>
    <s v="Chocolette Confectionary SIA"/>
    <s v="40103992213"/>
    <m/>
    <n v="1"/>
    <n v="36"/>
    <n v="1132455.8"/>
    <n v="877313"/>
    <n v="599919"/>
    <s v=""/>
    <s v=""/>
    <s v=""/>
    <s v=""/>
    <x v="1"/>
    <s v=""/>
    <s v=""/>
    <n v="599919"/>
    <s v=""/>
    <n v="277394"/>
    <s v=""/>
    <n v="255142.8"/>
    <d v="2020-01-07T00:00:00"/>
  </r>
  <r>
    <x v="0"/>
    <s v="1.1.1.1/16/A/118"/>
    <s v="Pētījumi jaunu produktu izstrādei"/>
    <x v="1"/>
    <d v="2016-11-23T00:00:00"/>
    <s v="Akciju sabiedrība &quot;Olainfarm&quot;"/>
    <s v="40003007246"/>
    <m/>
    <n v="1"/>
    <n v="24"/>
    <n v="634521.37"/>
    <n v="634521.37"/>
    <n v="292006.73"/>
    <s v=""/>
    <s v=""/>
    <s v=""/>
    <s v=""/>
    <x v="1"/>
    <s v=""/>
    <s v=""/>
    <n v="292006.73"/>
    <s v=""/>
    <n v="342514.64"/>
    <s v=""/>
    <s v=""/>
    <d v="2020-01-07T00:00:00"/>
  </r>
  <r>
    <x v="0"/>
    <s v="1.1.1.1/16/A/119"/>
    <s v="Attālās izpētes metodes izstrādāšana augsnes ielabošanas pasākumu plānošanai skujkoku audzēs"/>
    <x v="1"/>
    <d v="2016-11-23T00:00:00"/>
    <s v="Atvasināta publiska persona &quot;Latvijas Valsts mežzinātnes institūts &quot;Silava&quot;&quot;"/>
    <s v="90002121030"/>
    <m/>
    <n v="1"/>
    <n v="36"/>
    <n v="669055.46"/>
    <n v="669055.46"/>
    <n v="496452.47"/>
    <s v=""/>
    <s v=""/>
    <s v=""/>
    <s v=""/>
    <x v="1"/>
    <s v=""/>
    <s v=""/>
    <n v="496452.47"/>
    <s v=""/>
    <n v="172602.99"/>
    <s v=""/>
    <s v=""/>
    <d v="2020-01-07T00:00:00"/>
  </r>
  <r>
    <x v="0"/>
    <s v="1.1.1.1/16/A/120"/>
    <s v="Telpu un areāla daudzdimensiju skenēšanas sistēma (TADSS)"/>
    <x v="1"/>
    <d v="2016-11-23T00:00:00"/>
    <s v="Sabiedrība ar ierobežotu atbildību &quot;DATI Group&quot;"/>
    <s v="40003115371"/>
    <s v="Latvijas Universitātes Matemātikas un informātikas institūts,90002111761_x000a_Valsts zinātniskais institūts - atvasināta publiska persona &quot;Elektronikas un datorzinātņu institūts&quot;,90002135242"/>
    <n v="3"/>
    <n v="24"/>
    <n v="864277.91"/>
    <n v="864277.91"/>
    <n v="599981.72"/>
    <s v=""/>
    <s v=""/>
    <s v=""/>
    <s v=""/>
    <x v="1"/>
    <s v=""/>
    <s v=""/>
    <n v="599981.72"/>
    <s v=""/>
    <n v="264296.19"/>
    <s v=""/>
    <s v=""/>
    <d v="2020-01-07T00:00:00"/>
  </r>
  <r>
    <x v="0"/>
    <s v="1.1.1.1/16/A/121"/>
    <s v="Ābeļu un bumbieru kraupja, bumbieru-kadiķu rūsas un saimniekaugu mijiedarbības mehānismu izpēte augu aizsardzības stratēģiju pilnveidošanai un rezistences selekcijai"/>
    <x v="1"/>
    <d v="2016-11-25T00:00:00"/>
    <s v="Atvasināta publiska persona &quot;Dārzkopības institūts&quot;"/>
    <s v="90002127692"/>
    <s v="Atvasināta publiska persona &quot;Latvijas Biomedicīnas pētījumu un studiju centrs&quot;,90002120158_x000a_Atvasināta publiska persona &quot;Dārzkopības institūts&quot;,90002127692"/>
    <n v="2"/>
    <n v="36"/>
    <n v="602494.64"/>
    <n v="602494.64"/>
    <n v="512120.45"/>
    <s v=""/>
    <s v=""/>
    <s v=""/>
    <n v="45187.09"/>
    <x v="0"/>
    <s v=""/>
    <s v=""/>
    <n v="602494.64"/>
    <n v="45187.1"/>
    <s v=""/>
    <s v=""/>
    <s v=""/>
    <d v="2020-01-07T00:00:00"/>
  </r>
  <r>
    <x v="0"/>
    <s v="1.1.1.1/16/A/122"/>
    <s v="Jaunas zināšanas un tehnoloģiju risinājumi vārpu fuzariozes infekcijas ierobežošanai un mikotoksīnu piesārņojuma samazināšanai augstvērtīgu un drošu graudaugu pārtikas izejvielu ieguvei_x000a_"/>
    <x v="1"/>
    <d v="2016-11-23T00:00:00"/>
    <s v="Atvasināta publiska persona &quot;Agroresursu un ekonomikas institūts&quot;"/>
    <s v="90002137506"/>
    <s v="Sabiedrība ar ierobežotu atbildību &quot;Latvijas Augu aizsardzības pētniecības centrs&quot;,40003033658"/>
    <n v="3"/>
    <n v="36"/>
    <n v="648000"/>
    <n v="648000"/>
    <n v="550800"/>
    <s v=""/>
    <s v=""/>
    <s v=""/>
    <n v="48600"/>
    <x v="0"/>
    <s v=""/>
    <s v=""/>
    <n v="599400"/>
    <s v=""/>
    <n v="48600"/>
    <s v=""/>
    <s v=""/>
    <d v="2020-01-07T00:00:00"/>
  </r>
  <r>
    <x v="0"/>
    <s v="1.1.1.1/16/A/123"/>
    <s v="Dziļā procesu un algoritmu mašīnmācīšanās"/>
    <x v="1"/>
    <d v="2016-11-23T00:00:00"/>
    <s v="Latvijas Universitātes Matemātikas un informātikas institūts"/>
    <s v="90002111761"/>
    <m/>
    <n v="1"/>
    <n v="36"/>
    <n v="652659.43000000005"/>
    <n v="648299.43000000005"/>
    <n v="551054.5"/>
    <s v=""/>
    <s v=""/>
    <s v=""/>
    <n v="48622.46"/>
    <x v="0"/>
    <s v=""/>
    <s v=""/>
    <n v="599676.96"/>
    <s v=""/>
    <n v="48622.47"/>
    <s v=""/>
    <n v="4360"/>
    <d v="2020-01-07T00:00:00"/>
  </r>
  <r>
    <x v="0"/>
    <s v="1.1.1.1/16/A/124"/>
    <s v="Onkolītiskā vīrusa ECHO-7 imunomodulējošo īpašību raksturojums"/>
    <x v="1"/>
    <d v="2016-11-23T00:00:00"/>
    <s v="Sabiedrība ar ierobežotu atbildību &quot;RIGVIR&quot;"/>
    <s v="40103763354"/>
    <m/>
    <n v="3"/>
    <n v="36"/>
    <n v="601000"/>
    <n v="601000"/>
    <n v="441434.49"/>
    <s v=""/>
    <s v=""/>
    <s v=""/>
    <s v=""/>
    <x v="1"/>
    <s v=""/>
    <s v=""/>
    <n v="441434.49"/>
    <s v=""/>
    <n v="159565.51"/>
    <s v=""/>
    <s v=""/>
    <d v="2020-01-07T00:00:00"/>
  </r>
  <r>
    <x v="0"/>
    <s v="1.1.1.1/16/A/125"/>
    <s v="Modificētu bituma maisījumu izstrāde uz NGR bāzes (NGR -Next Generation Rubber - “nākamās paaudzes gumija”, SIA “Rubber Products” reģistrēta preču zīme. Vērtīga gumijas izstrādājumu izejviela, kas ražota no gumijas atkritumiem, ķīmiski mehāniskas devulkanizācijas procesā)"/>
    <x v="1"/>
    <d v="2016-07-25T00:00:00"/>
    <s v="Sabiedrība ar ierobežotu atbildību &quot;Rubber products&quot;"/>
    <s v="40103291527"/>
    <m/>
    <n v="2"/>
    <n v="36"/>
    <n v="344200"/>
    <n v="344200"/>
    <n v="272370"/>
    <s v=""/>
    <s v=""/>
    <s v=""/>
    <s v=""/>
    <x v="1"/>
    <s v=""/>
    <s v=""/>
    <n v="272370"/>
    <s v=""/>
    <n v="71830"/>
    <s v=""/>
    <s v=""/>
    <d v="2020-01-07T00:00:00"/>
  </r>
  <r>
    <x v="0"/>
    <s v="1.1.1.1/16/A/126"/>
    <s v="Biomix - Bioloģiskas izcelsmes materiālus saturošu augsnes ielabošanas līdzekļa  un pazemināta kūdras satura maisījumu receptūru sagatavošana un testēšana."/>
    <x v="1"/>
    <d v="2016-11-23T00:00:00"/>
    <s v="Atvasināta publiska persona &quot;Latvijas Valsts mežzinātnes institūts &quot;Silava&quot;&quot;"/>
    <s v="90002121030"/>
    <s v="&quot;SAUKAS KŪDRA&quot; SIA,44103041535"/>
    <n v="4"/>
    <n v="36"/>
    <n v="543773.92000000004"/>
    <n v="538796.32999999996"/>
    <n v="403165.92"/>
    <s v=""/>
    <s v=""/>
    <s v=""/>
    <s v=""/>
    <x v="1"/>
    <s v=""/>
    <s v=""/>
    <n v="403165.92"/>
    <s v=""/>
    <n v="135630.41"/>
    <s v=""/>
    <n v="4977.59"/>
    <d v="2020-01-07T00:00:00"/>
  </r>
  <r>
    <x v="0"/>
    <s v="1.1.1.1/16/A/127"/>
    <s v="Autonomas aerokosmiskas sistēmas izstrāde kosmisko aparātu palaišanai zemes orbītā (ACCEss to Low earth orbit - ACCEL)"/>
    <x v="1"/>
    <d v="2016-11-23T00:00:00"/>
    <s v="RĪGAS TEHNISKĀ UNIVERSITĀTE"/>
    <s v="90000068977"/>
    <m/>
    <n v="1"/>
    <n v="36"/>
    <n v="635000"/>
    <n v="635000"/>
    <n v="539750"/>
    <s v=""/>
    <s v=""/>
    <s v=""/>
    <n v="47625"/>
    <x v="0"/>
    <s v=""/>
    <s v=""/>
    <n v="587375"/>
    <s v=""/>
    <n v="47625"/>
    <s v=""/>
    <s v=""/>
    <d v="2020-01-07T00:00:00"/>
  </r>
  <r>
    <x v="0"/>
    <s v="1.1.1.1/16/A/128"/>
    <s v="Jauna DNS reparācijas veicinātāja izstrāde"/>
    <x v="1"/>
    <d v="2016-11-23T00:00:00"/>
    <s v="LATVIJAS UNIVERSITĀTE"/>
    <s v="90000076669"/>
    <m/>
    <n v="3"/>
    <n v="36"/>
    <n v="599980.46"/>
    <n v="599980.46"/>
    <n v="509983.39"/>
    <s v=""/>
    <s v=""/>
    <s v=""/>
    <n v="44998.53"/>
    <x v="0"/>
    <s v=""/>
    <s v=""/>
    <n v="584906.43999999994"/>
    <n v="29924.52"/>
    <n v="15074.02"/>
    <s v=""/>
    <s v=""/>
    <d v="2020-01-07T00:00:00"/>
  </r>
  <r>
    <x v="0"/>
    <s v="1.1.1.1/16/A/129"/>
    <s v="Virsmas īpašību ietekmes uz slīdamību pa ledu pētījumi"/>
    <x v="0"/>
    <d v="2020-09-07T00:00:00"/>
    <s v="RĪGAS TEHNISKĀ UNIVERSITĀTE"/>
    <s v="90000068977"/>
    <m/>
    <n v="4"/>
    <n v="36"/>
    <n v="594054.28"/>
    <n v="594054.28"/>
    <n v="504946.14"/>
    <s v=""/>
    <s v=""/>
    <s v=""/>
    <n v="44554.07"/>
    <x v="0"/>
    <s v=""/>
    <s v=""/>
    <n v="564351.56999999995"/>
    <n v="14851.36"/>
    <n v="29702.71"/>
    <s v=""/>
    <s v=""/>
    <d v="2020-01-07T00:00:00"/>
  </r>
  <r>
    <x v="0"/>
    <s v="1.1.1.1/16/A/130"/>
    <s v="Jaunu kuņģa audzēja marķieru izstrāde, balstoties uz proteīnu degradācijas sistēmu un eksosomu aktivitātes izvērtēšanu"/>
    <x v="1"/>
    <d v="2016-11-23T00:00:00"/>
    <s v="LATVIJAS UNIVERSITĀTE"/>
    <s v="90000076669"/>
    <m/>
    <n v="4"/>
    <n v="36"/>
    <n v="599957.71"/>
    <n v="599957.71"/>
    <n v="509964.05"/>
    <s v=""/>
    <s v=""/>
    <s v=""/>
    <n v="44996.83"/>
    <x v="0"/>
    <s v=""/>
    <s v=""/>
    <n v="584883.68999999994"/>
    <n v="29922.81"/>
    <n v="15074.02"/>
    <s v=""/>
    <s v=""/>
    <d v="2020-01-07T00:00:00"/>
  </r>
  <r>
    <x v="0"/>
    <s v="1.1.1.1/16/A/131"/>
    <s v="Gaismu emitējošu un ar šķīdumu metodēm apstrādājamu organisku molekulāro stiklu dizains un pētījumi"/>
    <x v="0"/>
    <d v="2020-07-31T00:00:00"/>
    <s v="RĪGAS TEHNISKĀ UNIVERSITĀTE"/>
    <s v="90000068977"/>
    <m/>
    <n v="3"/>
    <n v="36"/>
    <n v="643520.5"/>
    <n v="643520.5"/>
    <n v="546992.43000000005"/>
    <s v=""/>
    <s v=""/>
    <s v=""/>
    <n v="48264.04"/>
    <x v="0"/>
    <s v=""/>
    <s v=""/>
    <n v="643520.5"/>
    <n v="48264.03"/>
    <s v=""/>
    <s v=""/>
    <s v=""/>
    <d v="2020-01-07T00:00:00"/>
  </r>
  <r>
    <x v="0"/>
    <s v="1.1.1.1/16/A/132"/>
    <s v="Pētījums par &quot;peer assisted&quot; hibrīda digitālā satura glabāšanas un piegādes platformas izveidi"/>
    <x v="1"/>
    <d v="2016-07-25T00:00:00"/>
    <s v="SIA &quot;Files.fm&quot;"/>
    <s v="40003962231"/>
    <m/>
    <n v="1"/>
    <n v="24"/>
    <n v="741657.59999999998"/>
    <n v="741657.59999999998"/>
    <n v="593326.07999999996"/>
    <s v=""/>
    <s v=""/>
    <s v=""/>
    <s v=""/>
    <x v="1"/>
    <s v=""/>
    <s v=""/>
    <n v="593326.07999999996"/>
    <s v=""/>
    <n v="148331.51999999999"/>
    <s v=""/>
    <s v=""/>
    <d v="2020-01-07T00:00:00"/>
  </r>
  <r>
    <x v="0"/>
    <s v="1.1.1.1/16/A/133"/>
    <s v="Koksne ar uzlabotām kalpošanas īpašībām, kombinējot termiskās modifikācijas un impregnēšanas apstrādi"/>
    <x v="0"/>
    <d v="2020-04-24T00:00:00"/>
    <s v="Atvasināta publiska persona &quot;Latvijas Valsts koksnes ķīmijas institūts&quot;"/>
    <s v="90002128378"/>
    <m/>
    <n v="1"/>
    <n v="36"/>
    <n v="634471.31000000006"/>
    <n v="634471.31000000006"/>
    <n v="539300.61"/>
    <s v=""/>
    <s v=""/>
    <s v=""/>
    <n v="47585.35"/>
    <x v="0"/>
    <s v=""/>
    <s v=""/>
    <n v="634471.31000000006"/>
    <n v="47585.35"/>
    <s v=""/>
    <s v=""/>
    <s v=""/>
    <d v="2020-01-07T00:00:00"/>
  </r>
  <r>
    <x v="0"/>
    <s v="1.1.1.1/16/A/134"/>
    <s v="Metformīna efektivitātes un tolerances farmakoģenētika saistībā ar citiem bieži lietotiem medikamentiem, kā arī optimālās medikamenta devas identificēšana prediabēta un antidiabētiskajā terapijā atbilstoši pacienta ģenētiskajam profilam un klīniskajiem rādītājiem"/>
    <x v="1"/>
    <d v="2016-11-23T00:00:00"/>
    <s v="Atvasināta publiska persona &quot;Latvijas Biomedicīnas pētījumu un studiju centrs&quot;"/>
    <s v="90002120158"/>
    <s v="LATVIJAS UNIVERSITĀTE,90000076669_x000a_Atvasināta publiska persona &quot;Latvijas Biomedicīnas pētījumu un studiju centrs&quot;,90002120158"/>
    <n v="1"/>
    <n v="36"/>
    <n v="487848.67"/>
    <n v="487848.67"/>
    <n v="414671.37"/>
    <s v=""/>
    <s v=""/>
    <s v=""/>
    <n v="36588.65"/>
    <x v="0"/>
    <s v=""/>
    <s v=""/>
    <n v="463456.25"/>
    <n v="12196.23"/>
    <n v="24392.42"/>
    <s v=""/>
    <s v=""/>
    <d v="2020-01-07T00:00:00"/>
  </r>
  <r>
    <x v="0"/>
    <s v="1.1.1.1/16/A/135"/>
    <s v="Uz grafiem balstītas sistēmbioloģijas datu modelēšanas un analīzes metodes"/>
    <x v="0"/>
    <d v="2020-04-01T00:00:00"/>
    <s v="Latvijas Universitātes Matemātikas un informātikas institūts"/>
    <s v="90002111761"/>
    <m/>
    <n v="1"/>
    <n v="35"/>
    <n v="631241.11"/>
    <n v="629881.11"/>
    <n v="535398.93999999994"/>
    <s v=""/>
    <s v=""/>
    <s v=""/>
    <n v="47241.08"/>
    <x v="0"/>
    <s v=""/>
    <s v=""/>
    <n v="629881.11"/>
    <n v="47241.09"/>
    <s v=""/>
    <n v="1360"/>
    <s v=""/>
    <d v="2020-01-07T00:00:00"/>
  </r>
  <r>
    <x v="0"/>
    <s v="1.1.1.1/16/A/136"/>
    <s v="Kiberpoligons ar kompleksas korporatīvās IT vides un industriālās kontroles sistēmu simulācija"/>
    <x v="1"/>
    <d v="2016-11-25T00:00:00"/>
    <s v="PricewaterhouseCoopers Information Technology Services SIA"/>
    <s v="40003848862"/>
    <s v="RĪGAS TEHNISKĀ UNIVERSITĀTE,90000068977"/>
    <n v="1"/>
    <n v="24"/>
    <n v="688595.85"/>
    <n v="688595.85"/>
    <n v="447587.3"/>
    <s v=""/>
    <s v=""/>
    <s v=""/>
    <s v=""/>
    <x v="1"/>
    <s v=""/>
    <s v=""/>
    <n v="447587.3"/>
    <s v=""/>
    <n v="241008.55"/>
    <s v=""/>
    <s v=""/>
    <d v="2020-01-07T00:00:00"/>
  </r>
  <r>
    <x v="0"/>
    <s v="1.1.1.1/16/A/137"/>
    <s v="Pilnas patoloģiskās remisijas prediktīvs un diagnostisks algoritms krūts vēža pacientēm pēc neoadjuvantas ķīmijterapijas"/>
    <x v="1"/>
    <d v="2016-11-23T00:00:00"/>
    <s v="RĪGAS STRADIŅA UNIVERSITĀTE"/>
    <s v="90000013771"/>
    <m/>
    <n v="1"/>
    <n v="36"/>
    <n v="612171.68000000005"/>
    <n v="612171.68000000005"/>
    <n v="520345.92"/>
    <s v=""/>
    <s v=""/>
    <s v=""/>
    <n v="45912.88"/>
    <x v="0"/>
    <s v=""/>
    <s v=""/>
    <n v="566258.80000000005"/>
    <s v=""/>
    <n v="45912.88"/>
    <s v=""/>
    <s v=""/>
    <d v="2020-01-07T00:00:00"/>
  </r>
  <r>
    <x v="0"/>
    <s v="1.1.1.1/16/A/138"/>
    <s v="Nanostrukturētu optisko materiālu izstrāde pielietojumiem plaša patēriņa produktos"/>
    <x v="1"/>
    <d v="2016-11-23T00:00:00"/>
    <s v="LATVIJAS UNIVERSITĀTE"/>
    <s v="90000076669"/>
    <m/>
    <n v="1"/>
    <n v="36"/>
    <n v="648187.65"/>
    <n v="648187.65"/>
    <n v="550959.5"/>
    <s v=""/>
    <s v=""/>
    <s v=""/>
    <n v="48614.07"/>
    <x v="0"/>
    <s v=""/>
    <s v=""/>
    <n v="599573.56999999995"/>
    <s v=""/>
    <n v="48614.080000000002"/>
    <s v=""/>
    <s v=""/>
    <d v="2020-01-07T00:00:00"/>
  </r>
  <r>
    <x v="0"/>
    <s v="1.1.1.1/16/A/139"/>
    <s v="Ķīmijterapijas medikamentu izsaukto blakņu samazināšana, izmantojot dabīgos antioksidantus"/>
    <x v="1"/>
    <d v="2016-11-23T00:00:00"/>
    <s v="RĪGAS STRADIŅA UNIVERSITĀTE"/>
    <s v="90000013771"/>
    <s v="Sabiedrība ar ierobežotu atbildību &quot;Silv EXPO&quot;,40103291194"/>
    <n v="1"/>
    <n v="36"/>
    <n v="566598.35"/>
    <n v="566598.35"/>
    <n v="481608.6"/>
    <s v=""/>
    <s v=""/>
    <s v=""/>
    <n v="42494.87"/>
    <x v="0"/>
    <s v=""/>
    <s v=""/>
    <n v="524103.47"/>
    <s v=""/>
    <n v="42494.879999999997"/>
    <s v=""/>
    <s v=""/>
    <d v="2020-01-07T00:00:00"/>
  </r>
  <r>
    <x v="0"/>
    <s v="1.1.1.1/16/A/140"/>
    <s v="Sakņu trupes ierobežošana, izmantojot vietējas izcelsmes bioloģiskos celmu apstrādes līdzekļus"/>
    <x v="1"/>
    <d v="2016-11-25T00:00:00"/>
    <s v="Atvasināta publiska persona &quot;Latvijas Valsts mežzinātnes institūts &quot;Silava&quot;&quot;"/>
    <s v="90002121030"/>
    <s v="LATVIJAS UNIVERSITĀTE,90000076669"/>
    <n v="1"/>
    <n v="36"/>
    <n v="386361.16"/>
    <n v="386361.16"/>
    <n v="289770.87"/>
    <s v=""/>
    <s v=""/>
    <s v=""/>
    <s v=""/>
    <x v="1"/>
    <s v=""/>
    <s v=""/>
    <n v="289770.87"/>
    <s v=""/>
    <n v="96590.29"/>
    <s v=""/>
    <s v=""/>
    <d v="2020-01-07T00:00:00"/>
  </r>
  <r>
    <x v="0"/>
    <s v="1.1.1.1/16/A/141"/>
    <s v="Nanomodificētu poliolefīnu daudzslāņu ekstrūzijas produktu izstrāde ar uzlabotām ekspluatācijas īpašībām"/>
    <x v="0"/>
    <d v="2020-06-19T00:00:00"/>
    <s v="LATVIJAS UNIVERSITĀTE"/>
    <s v="90000076669"/>
    <m/>
    <n v="1"/>
    <n v="36"/>
    <n v="479335.09"/>
    <n v="479335.09"/>
    <n v="407434.83"/>
    <s v=""/>
    <s v=""/>
    <s v=""/>
    <n v="35950.120000000003"/>
    <x v="0"/>
    <s v=""/>
    <s v=""/>
    <n v="455368.33"/>
    <n v="11983.38"/>
    <n v="23966.76"/>
    <s v=""/>
    <s v=""/>
    <d v="2020-01-07T00:00:00"/>
  </r>
  <r>
    <x v="0"/>
    <s v="1.1.1.1/16/A/142"/>
    <s v="Lietojumos orientētie pētījumi dinamisko sistēmu teorijā"/>
    <x v="1"/>
    <d v="2016-11-23T00:00:00"/>
    <s v="Latvijas Universitātes Matemātikas un informātikas institūts"/>
    <s v="90002111761"/>
    <s v="DAUGAVPILS UNIVERSITĀTE,90000065985"/>
    <n v="2"/>
    <n v="32"/>
    <n v="623087.65"/>
    <n v="621927.65"/>
    <n v="528638.5"/>
    <s v=""/>
    <s v=""/>
    <s v=""/>
    <n v="46644.57"/>
    <x v="0"/>
    <s v=""/>
    <s v=""/>
    <n v="575283.06999999995"/>
    <s v=""/>
    <n v="46644.58"/>
    <s v=""/>
    <n v="1160"/>
    <d v="2020-01-07T00:00:00"/>
  </r>
  <r>
    <x v="0"/>
    <s v="1.1.1.1/16/A/143"/>
    <s v="Ceļu zemvirsmas struktūru elektrofizisko parametru noteikšanas ierīce (DDP) reālā laika režīmā (RT): izpēte un izstrāde"/>
    <x v="1"/>
    <d v="2016-11-24T00:00:00"/>
    <s v="Akciju sabiedrība &quot;Transporta un sakaru institūts&quot;"/>
    <s v="40003458903"/>
    <m/>
    <n v="1"/>
    <n v="36"/>
    <n v="583131.25"/>
    <n v="583131.25"/>
    <n v="495661.57"/>
    <s v=""/>
    <s v=""/>
    <s v=""/>
    <n v="43734.84"/>
    <x v="0"/>
    <s v=""/>
    <s v=""/>
    <n v="539396.41"/>
    <s v=""/>
    <n v="43734.84"/>
    <s v=""/>
    <s v=""/>
    <d v="2020-01-07T00:00:00"/>
  </r>
  <r>
    <x v="0"/>
    <s v="1.1.1.1/16/A/144"/>
    <s v="Magnētiskā lauka ierosinātas samaisīšanas ietekme uz biotehnoloģiskajiem procesiem"/>
    <x v="0"/>
    <d v="2020-04-24T00:00:00"/>
    <s v="Atvasināta publiska persona &quot;Latvijas Valsts koksnes ķīmijas institūts&quot;"/>
    <s v="90002128378"/>
    <s v="RĪGAS TEHNISKĀ UNIVERSITĀTE,90000068977_x000a_Atvasināta publiska persona &quot;Latvijas Valsts koksnes ķīmijas institūts&quot;,90002128378_x000a_Valsts zinātniskais institūts - atvasināta publiska persona  &quot;Fizikālās enerģētikas institūts&quot;,90002128912"/>
    <n v="3"/>
    <n v="35"/>
    <n v="641084.39"/>
    <n v="641084.39"/>
    <n v="544921.73"/>
    <s v=""/>
    <s v=""/>
    <s v=""/>
    <n v="48081.33"/>
    <x v="0"/>
    <s v=""/>
    <s v=""/>
    <n v="621274.88"/>
    <n v="28271.82"/>
    <n v="19809.509999999998"/>
    <s v=""/>
    <s v=""/>
    <d v="2020-01-07T00:00:00"/>
  </r>
  <r>
    <x v="0"/>
    <s v="1.1.1.1/16/A/145"/>
    <s v="Strukturēta un apkopojoša kolektīvās izglītības un apmācības kvalitātes kontroles sistēma"/>
    <x v="1"/>
    <d v="2016-11-24T00:00:00"/>
    <s v="SIA &quot;SWH SETS&quot;"/>
    <s v="40003524397"/>
    <s v="Latvijas Universitātes Matemātikas un informātikas institūts,90002111761"/>
    <n v="2"/>
    <n v="30"/>
    <n v="798998.1"/>
    <n v="783998.1"/>
    <n v="593037.32999999996"/>
    <s v=""/>
    <s v=""/>
    <s v=""/>
    <s v=""/>
    <x v="1"/>
    <s v=""/>
    <s v=""/>
    <n v="593037.32999999996"/>
    <s v=""/>
    <n v="190960.77"/>
    <s v=""/>
    <n v="15000"/>
    <d v="2020-01-07T00:00:00"/>
  </r>
  <r>
    <x v="0"/>
    <s v="1.1.1.1/16/A/146"/>
    <s v="Inovatīvas 50 kW vertikālās ass vēja turbīnas izpēte un izstrāde"/>
    <x v="1"/>
    <d v="2016-11-24T00:00:00"/>
    <s v="Sabiedrība ar ierobežotu atbildību &quot;AM BIROJS&quot;"/>
    <s v="40003511316"/>
    <m/>
    <n v="1"/>
    <n v="18"/>
    <n v="747513.26"/>
    <n v="747513.26"/>
    <n v="598010.6"/>
    <s v=""/>
    <s v=""/>
    <s v=""/>
    <s v=""/>
    <x v="1"/>
    <s v=""/>
    <s v=""/>
    <n v="598010.6"/>
    <s v=""/>
    <n v="149502.66"/>
    <s v=""/>
    <s v=""/>
    <d v="2020-01-07T00:00:00"/>
  </r>
  <r>
    <x v="0"/>
    <s v="1.1.1.1/16/A/147"/>
    <s v="Elektrisko, informācijas un materiālu tehnoloģiju izstrāde un izpēte zema ātruma rehabilitācijas transportlīdzekļiem personām ar īpašām vajadzībām"/>
    <x v="0"/>
    <d v="2020-07-07T00:00:00"/>
    <s v="RĪGAS TEHNISKĀ UNIVERSITĀTE"/>
    <s v="90000068977"/>
    <m/>
    <n v="2"/>
    <n v="36"/>
    <n v="627233.9"/>
    <n v="610652.81000000006"/>
    <n v="519054.89"/>
    <s v=""/>
    <s v=""/>
    <s v=""/>
    <n v="45798.96"/>
    <x v="0"/>
    <s v=""/>
    <s v=""/>
    <n v="568151.38"/>
    <n v="3297.53"/>
    <n v="42501.43"/>
    <n v="16581.09"/>
    <s v=""/>
    <d v="2020-01-07T00:00:00"/>
  </r>
  <r>
    <x v="0"/>
    <s v="1.1.1.1/16/A/148"/>
    <s v="Inovatīva frēzētā asfaltbetona izmantošana ilgtspējīgiem ceļa segas konstruktīvajiem slāņiem"/>
    <x v="0"/>
    <d v="2020-08-07T00:00:00"/>
    <s v="RĪGAS TEHNISKĀ UNIVERSITĀTE"/>
    <s v="90000068977"/>
    <m/>
    <n v="1"/>
    <n v="36"/>
    <n v="640088.01"/>
    <n v="640088.01"/>
    <n v="544074.81000000006"/>
    <s v=""/>
    <s v=""/>
    <s v=""/>
    <n v="48006.6"/>
    <x v="0"/>
    <s v=""/>
    <s v=""/>
    <n v="608083.61"/>
    <n v="16002.2"/>
    <n v="32004.400000000001"/>
    <s v=""/>
    <s v=""/>
    <d v="2020-01-07T00:00:00"/>
  </r>
  <r>
    <x v="0"/>
    <s v="1.1.1.1/16/A/149"/>
    <s v="Vieda tehnoloģija enerģijas avotam, kuram nav nepieciešama apkalpošana, dziļā kosmosa pielietojumiem"/>
    <x v="1"/>
    <d v="2016-11-24T00:00:00"/>
    <s v="LATVIJAS UNIVERSITĀTE"/>
    <s v="90000076669"/>
    <m/>
    <n v="2"/>
    <n v="36"/>
    <n v="551292"/>
    <n v="551292"/>
    <n v="468598.2"/>
    <s v=""/>
    <s v=""/>
    <s v=""/>
    <n v="41346.9"/>
    <x v="0"/>
    <s v=""/>
    <s v=""/>
    <n v="509945.1"/>
    <s v=""/>
    <n v="41346.9"/>
    <s v=""/>
    <s v=""/>
    <d v="2020-01-07T00:00:00"/>
  </r>
  <r>
    <x v="0"/>
    <s v="1.1.1.1/16/A/150"/>
    <s v="Antibakteriālo, ar magnetronu uzputināšanas metodi izgatavoto pārklājumu pielāgošana viedajām AVGK sistēmām "/>
    <x v="1"/>
    <d v="2016-11-24T00:00:00"/>
    <s v="RĪGAS TEHNISKĀ UNIVERSITĀTE"/>
    <s v="90000068977"/>
    <m/>
    <n v="1"/>
    <n v="36"/>
    <n v="643022.25"/>
    <n v="643022.25"/>
    <n v="546568.92000000004"/>
    <s v=""/>
    <s v=""/>
    <s v=""/>
    <n v="48226.65"/>
    <x v="0"/>
    <s v=""/>
    <s v=""/>
    <n v="594795.56999999995"/>
    <s v=""/>
    <n v="48226.68"/>
    <s v=""/>
    <s v=""/>
    <d v="2020-01-07T00:00:00"/>
  </r>
  <r>
    <x v="0"/>
    <s v="1.1.1.1/16/A/151"/>
    <s v="Pētniecības darbi, lai radītu tehnoloģiju un jaunu iekāru zema potenciāla siltuma pārveidošanai elektroenerģijā"/>
    <x v="1"/>
    <d v="2016-11-24T00:00:00"/>
    <s v="Sabiedrība ar ierobežotu atbildību &quot;TMG Baltic&quot;"/>
    <s v="41503049664"/>
    <m/>
    <n v="1"/>
    <n v="33"/>
    <n v="1135701"/>
    <n v="968100"/>
    <n v="968100"/>
    <s v=""/>
    <s v=""/>
    <s v=""/>
    <s v=""/>
    <x v="1"/>
    <s v=""/>
    <s v=""/>
    <n v="968100"/>
    <s v=""/>
    <s v=""/>
    <n v="167601"/>
    <s v=""/>
    <d v="2020-01-07T00:00:00"/>
  </r>
  <r>
    <x v="0"/>
    <s v="1.1.1.1/16/A/152"/>
    <s v="Riska pārvaldības modeļos nepieciešamo jaunu tehnoloģiju un zināšanu attīstība, lai palielinātu apdrošināšanas sabiedrību konkurētspēju._x000a__x000a_Development of risk management models to increase the competitiveness of insurance companies by creating new technologies and knowledge."/>
    <x v="1"/>
    <d v="2016-11-24T00:00:00"/>
    <s v="RĪGAS TEHNISKĀ UNIVERSITĀTE"/>
    <s v="90000068977"/>
    <m/>
    <n v="1"/>
    <n v="24"/>
    <n v="245298.34"/>
    <n v="245298.34"/>
    <n v="208503.59"/>
    <s v=""/>
    <s v=""/>
    <s v=""/>
    <n v="18397.38"/>
    <x v="0"/>
    <s v=""/>
    <s v=""/>
    <n v="226900.97"/>
    <s v=""/>
    <n v="18397.37"/>
    <s v=""/>
    <s v=""/>
    <d v="2020-01-07T00:00:00"/>
  </r>
  <r>
    <x v="0"/>
    <s v="1.1.1.1/16/A/153"/>
    <s v="Daudzfunkcionālās lignocelulozes daļiņas apkārtējās vides ilgtspējai un biokompozītmateriālu radīšanai"/>
    <x v="1"/>
    <d v="2016-11-24T00:00:00"/>
    <s v="Atvasināta publiska persona &quot;Latvijas Valsts koksnes ķīmijas institūts&quot;"/>
    <s v="90002128378"/>
    <m/>
    <n v="1"/>
    <n v="36"/>
    <n v="511498.5"/>
    <n v="511498.5"/>
    <n v="434773.72"/>
    <s v=""/>
    <s v=""/>
    <s v=""/>
    <n v="38362.39"/>
    <x v="0"/>
    <s v=""/>
    <s v=""/>
    <n v="473136.11"/>
    <s v=""/>
    <n v="38362.39"/>
    <s v=""/>
    <s v=""/>
    <d v="2020-01-07T00:00:00"/>
  </r>
  <r>
    <x v="0"/>
    <s v="1.1.1.1/16/A/154"/>
    <s v="Tehnoloģiska mācību e-ekosistēma ar gadījumarakstura mijiedarbībām - TELECI"/>
    <x v="2"/>
    <d v="2017-02-27T00:00:00"/>
    <s v="RĪGAS TEHNISKĀ UNIVERSITĀTE"/>
    <s v="90000068977"/>
    <m/>
    <n v="1"/>
    <n v="36"/>
    <n v="647339.23"/>
    <n v="647339.23"/>
    <n v="550238.34"/>
    <s v=""/>
    <s v=""/>
    <s v=""/>
    <n v="48550.44"/>
    <x v="0"/>
    <s v=""/>
    <s v=""/>
    <n v="647339.23"/>
    <n v="48550.45"/>
    <s v=""/>
    <s v=""/>
    <s v=""/>
    <d v="2020-01-07T00:00:00"/>
  </r>
  <r>
    <x v="0"/>
    <s v="1.1.1.1/16/A/155"/>
    <s v="Otrās mājas un lietotāju virzītas inovācijas (2HO_INNO)"/>
    <x v="1"/>
    <d v="2016-11-24T00:00:00"/>
    <s v="VIDZEMES AUGSTSKOLA"/>
    <s v="90001342592"/>
    <m/>
    <n v="1"/>
    <n v="36"/>
    <n v="577232.80000000005"/>
    <n v="577232.80000000005"/>
    <n v="490647.88"/>
    <s v=""/>
    <s v=""/>
    <s v=""/>
    <n v="43292.46"/>
    <x v="0"/>
    <s v=""/>
    <s v=""/>
    <n v="577232.80000000005"/>
    <n v="43292.46"/>
    <s v=""/>
    <s v=""/>
    <s v=""/>
    <d v="2020-01-07T00:00:00"/>
  </r>
  <r>
    <x v="0"/>
    <s v="1.1.1.1/16/A/156"/>
    <s v="Pārtikas produktu zaļā publiskā iepirkuma kapacitāte Latgales reģionā"/>
    <x v="1"/>
    <d v="2016-11-25T00:00:00"/>
    <s v="Rēzeknes Tehnoloģiju akadēmija"/>
    <s v="90000011588"/>
    <s v="Sabiedrība ar ierobežotu atbildību &quot;Latvijas Lauku konsultāciju un izglītības centrs&quot;,40003347699"/>
    <n v="2"/>
    <n v="18"/>
    <n v="162806.25"/>
    <n v="162806.25"/>
    <n v="138385.31"/>
    <s v=""/>
    <s v=""/>
    <s v=""/>
    <n v="12210.47"/>
    <x v="0"/>
    <s v=""/>
    <s v=""/>
    <n v="162806.25"/>
    <n v="12210.47"/>
    <s v=""/>
    <s v=""/>
    <s v=""/>
    <d v="2020-01-07T00:00:00"/>
  </r>
  <r>
    <x v="0"/>
    <s v="1.1.1.1/16/A/157"/>
    <s v="Daudzfunkcionāla konstrukcijas tehniskā stāvokļa monitoringa sistēma ar iebūvētu pjezoelektrisko sensoru tīklu._x000a__x000a_"/>
    <x v="1"/>
    <d v="2016-11-24T00:00:00"/>
    <s v="RĪGAS TEHNISKĀ UNIVERSITĀTE"/>
    <s v="90000068977"/>
    <s v="LATVIJAS UNIVERSITĀTE,90000076669"/>
    <n v="1"/>
    <n v="36"/>
    <n v="480000"/>
    <n v="480000"/>
    <n v="408000"/>
    <s v=""/>
    <s v=""/>
    <s v=""/>
    <n v="36000"/>
    <x v="0"/>
    <s v=""/>
    <s v=""/>
    <n v="444000"/>
    <s v=""/>
    <n v="36000"/>
    <s v=""/>
    <s v=""/>
    <d v="2020-01-07T00:00:00"/>
  </r>
  <r>
    <x v="0"/>
    <s v="1.1.1.1/16/A/158"/>
    <s v="Jaunu proteīnkināzes inhibējošu pretvēža nukleozīdu analogu sintēze, to darbības un rezistences mehanismu raksturošana"/>
    <x v="1"/>
    <d v="2016-11-24T00:00:00"/>
    <s v="RĪGAS STRADIŅA UNIVERSITĀTE"/>
    <s v="90000013771"/>
    <s v="RĪGAS STRADIŅA UNIVERSITĀTE,90000013771_x000a_RĪGAS TEHNISKĀ UNIVERSITĀTE,90000068977"/>
    <n v="2"/>
    <n v="36"/>
    <n v="648630.4"/>
    <n v="648630.4"/>
    <n v="551335.84"/>
    <s v=""/>
    <s v=""/>
    <s v=""/>
    <n v="48647.28"/>
    <x v="0"/>
    <s v=""/>
    <s v=""/>
    <n v="599983.12"/>
    <s v=""/>
    <n v="48647.28"/>
    <s v=""/>
    <s v=""/>
    <d v="2020-01-07T00:00:00"/>
  </r>
  <r>
    <x v="0"/>
    <s v="1.1.1.1/16/A/159"/>
    <s v="Ar hepatīta C vīrusa infekciju saistīta aknu vēža imūnprevencija un imūnterapija"/>
    <x v="1"/>
    <d v="2016-11-25T00:00:00"/>
    <s v="RĪGAS STRADIŅA UNIVERSITĀTE"/>
    <s v="90000013771"/>
    <s v="RĪGAS STRADIŅA UNIVERSITĀTE,90000013771_x000a_Atvasināta publiska persona &quot;Latvijas Biomedicīnas pētījumu un studiju centrs&quot;,90002120158"/>
    <n v="2"/>
    <n v="36"/>
    <n v="639097.42000000004"/>
    <n v="639097.42000000004"/>
    <n v="543232.80000000005"/>
    <s v=""/>
    <s v=""/>
    <s v=""/>
    <n v="47932.31"/>
    <x v="0"/>
    <s v=""/>
    <s v=""/>
    <n v="599093.18999999994"/>
    <n v="7928.08"/>
    <n v="40004.230000000003"/>
    <s v=""/>
    <s v=""/>
    <d v="2020-01-07T00:00:00"/>
  </r>
  <r>
    <x v="0"/>
    <s v="1.1.1.1/16/A/160"/>
    <s v="Augstas precizitātes gravitācijas lauka modeļa izstrāde Latvijai, ietverot tās jūras teritoriju"/>
    <x v="0"/>
    <d v="2020-07-08T00:00:00"/>
    <s v="LATVIJAS UNIVERSITĀTE"/>
    <s v="90000076669"/>
    <m/>
    <n v="1"/>
    <n v="36"/>
    <n v="520678.47"/>
    <n v="520678.47"/>
    <n v="442576.67"/>
    <s v=""/>
    <s v=""/>
    <s v=""/>
    <n v="39050.9"/>
    <x v="0"/>
    <s v=""/>
    <s v=""/>
    <n v="520678.47"/>
    <n v="39050.9"/>
    <s v=""/>
    <s v=""/>
    <s v=""/>
    <d v="2020-01-07T00:00:00"/>
  </r>
  <r>
    <x v="0"/>
    <s v="1.1.1.1/16/A/161"/>
    <s v="Kadmija atgūšana no izmantotajām niķeļa-kadmija baterijām un akumulatoriem, tā turpmākai lietošanai, izslēdzot pārstrādes procesa vides piesārņojumu. (Niķeļa–kadmija saturošo bateriju un akumulatoru reģenerācijas metode, kas piemērota mazas un vidējas jaudas ražotnēm.)"/>
    <x v="1"/>
    <d v="2016-11-24T00:00:00"/>
    <s v="LATVIJAS UNIVERSITĀTE"/>
    <s v="90000076669"/>
    <m/>
    <n v="1"/>
    <n v="30"/>
    <n v="642591.30000000005"/>
    <n v="642591.30000000005"/>
    <n v="546202.6"/>
    <s v=""/>
    <s v=""/>
    <s v=""/>
    <n v="48194.35"/>
    <x v="0"/>
    <s v=""/>
    <s v=""/>
    <n v="594396.94999999995"/>
    <s v=""/>
    <n v="48194.35"/>
    <s v=""/>
    <s v=""/>
    <d v="2020-01-07T00:00:00"/>
  </r>
  <r>
    <x v="0"/>
    <s v="1.1.1.1/16/A/162"/>
    <s v="Specifisku bakteriofāgu bankas izveide ar antimikrobiālu efektu pret multirezistentiem mikroorganismiem"/>
    <x v="1"/>
    <d v="2016-11-24T00:00:00"/>
    <s v="RĪGAS STRADIŅA UNIVERSITĀTE"/>
    <s v="90000013771"/>
    <m/>
    <n v="1"/>
    <n v="36"/>
    <n v="556309.56000000006"/>
    <n v="556309.56000000006"/>
    <n v="472863.13"/>
    <s v=""/>
    <s v=""/>
    <s v=""/>
    <n v="41723.21"/>
    <x v="0"/>
    <s v=""/>
    <s v=""/>
    <n v="514586.34"/>
    <s v=""/>
    <n v="41723.22"/>
    <s v=""/>
    <s v=""/>
    <d v="2020-01-07T00:00:00"/>
  </r>
  <r>
    <x v="0"/>
    <s v="1.1.1.1/16/A/163"/>
    <s v="Inovatīvi nanomateriāli funkcionalizētu tinšu drukas tehnoloģijai"/>
    <x v="1"/>
    <d v="2016-11-24T00:00:00"/>
    <s v="Atvasināta publiska persona LATVIJAS UNIVERSITĀTES CIETVIELU FIZIKAS INSTITŪTS"/>
    <s v="90002124925"/>
    <m/>
    <n v="1"/>
    <n v="36"/>
    <n v="599841.81000000006"/>
    <n v="599841.81000000006"/>
    <n v="509865.51"/>
    <s v=""/>
    <s v=""/>
    <s v=""/>
    <n v="44988.15"/>
    <x v="0"/>
    <s v=""/>
    <s v=""/>
    <n v="599841.81000000006"/>
    <n v="44988.15"/>
    <s v=""/>
    <s v=""/>
    <s v=""/>
    <d v="2020-01-07T00:00:00"/>
  </r>
  <r>
    <x v="0"/>
    <s v="1.1.1.1/16/A/164"/>
    <s v="Programmatūras tehnoloģijas izstrāde satelītu datu izmantošanas pakalpojumiem"/>
    <x v="1"/>
    <d v="2016-11-24T00:00:00"/>
    <s v="SIA &quot;SWH SETS&quot;"/>
    <s v="40003524397"/>
    <s v="Valsts zinātniskais institūts - atvasināta publiska persona &quot;Elektronikas un datorzinātņu institūts&quot;,90002135242"/>
    <n v="2"/>
    <n v="30"/>
    <n v="657134.03"/>
    <n v="642134.03"/>
    <n v="504108.61"/>
    <s v=""/>
    <s v=""/>
    <s v=""/>
    <s v=""/>
    <x v="1"/>
    <s v=""/>
    <s v=""/>
    <n v="504108.61"/>
    <s v=""/>
    <n v="138025.42000000001"/>
    <s v=""/>
    <n v="15000"/>
    <d v="2020-01-07T00:00:00"/>
  </r>
  <r>
    <x v="0"/>
    <s v="1.1.1.1/16/A/165"/>
    <s v="Medicīnā izmantojamo dūņu īpašību izpēte un rūpnieciskās ieguves metodoloģijas izstrāde"/>
    <x v="0"/>
    <d v="2020-08-24T00:00:00"/>
    <s v="RĪGAS STRADIŅA UNIVERSITĀTE"/>
    <s v="90000013771"/>
    <m/>
    <n v="1"/>
    <n v="36"/>
    <n v="481062.11"/>
    <n v="480298.43"/>
    <n v="408253.67"/>
    <s v=""/>
    <s v=""/>
    <s v=""/>
    <n v="36022.379999999997"/>
    <x v="0"/>
    <s v=""/>
    <s v=""/>
    <n v="444276.05"/>
    <s v=""/>
    <n v="36022.379999999997"/>
    <s v=""/>
    <n v="763.68"/>
    <d v="2020-01-07T00:00:00"/>
  </r>
  <r>
    <x v="0"/>
    <s v="1.1.1.1/16/A/166"/>
    <s v="Siltumnīcefekta gāzu emisiju samazināšanas un oglekļa dioksīda piesaistes palielināšanas iespēju izpēte dārzkopībā"/>
    <x v="1"/>
    <d v="2016-11-24T00:00:00"/>
    <s v="Atvasināta publiska persona &quot;Dārzkopības institūts&quot;"/>
    <s v="90002127692"/>
    <s v="Atvasināta publiska persona &quot;Latvijas Valsts mežzinātnes institūts &quot;Silava&quot;&quot;,90002121030_x000a_Atvasināta publiska persona &quot;Dārzkopības institūts&quot;,90002127692_x000a_Lauksaimniecības pakalpojumu kooperatīvā sabiedrība &quot;AUGĻU NAMS&quot;,40103499109"/>
    <n v="1"/>
    <n v="36"/>
    <n v="637613.84"/>
    <n v="637613.84"/>
    <n v="541971.77"/>
    <s v=""/>
    <s v=""/>
    <s v=""/>
    <n v="47821.03"/>
    <x v="0"/>
    <s v=""/>
    <s v=""/>
    <n v="589792.80000000005"/>
    <s v=""/>
    <n v="47821.04"/>
    <s v=""/>
    <s v=""/>
    <d v="2020-01-07T00:00:00"/>
  </r>
  <r>
    <x v="0"/>
    <s v="1.1.1.1/16/A/167"/>
    <s v="Speciālo metālu sakausējumu iegūšana izmantojot kompleksu elektromagnētisku iedarbību tehnoloģijas izstrādne"/>
    <x v="1"/>
    <d v="2016-11-24T00:00:00"/>
    <s v="LATVIJAS UNIVERSITĀTE"/>
    <s v="90000076669"/>
    <m/>
    <n v="1"/>
    <n v="36"/>
    <n v="632552"/>
    <n v="632552"/>
    <n v="537669.19999999995"/>
    <s v=""/>
    <s v=""/>
    <s v=""/>
    <n v="47441.4"/>
    <x v="0"/>
    <s v=""/>
    <s v=""/>
    <n v="585110.6"/>
    <s v=""/>
    <n v="47441.4"/>
    <s v=""/>
    <s v=""/>
    <d v="2020-01-07T00:00:00"/>
  </r>
  <r>
    <x v="0"/>
    <s v="1.1.1.1/16/A/168"/>
    <s v="Jaunas elektroenerģijas kvalitātes un drošuma uzlabošanas metodes modernās elektroapgādes sistēmās ar izkliedētiem enerģijas avotiem"/>
    <x v="1"/>
    <d v="2016-11-25T00:00:00"/>
    <s v="RĪGAS TEHNISKĀ UNIVERSITĀTE"/>
    <s v="90000068977"/>
    <m/>
    <n v="1"/>
    <n v="36"/>
    <n v="655866.66"/>
    <n v="655866.66"/>
    <n v="557486.66"/>
    <s v=""/>
    <s v=""/>
    <s v=""/>
    <n v="49190"/>
    <x v="0"/>
    <s v=""/>
    <s v=""/>
    <n v="606676.66"/>
    <s v=""/>
    <n v="49190"/>
    <s v=""/>
    <s v=""/>
    <d v="2020-01-07T00:00:00"/>
  </r>
  <r>
    <x v="0"/>
    <s v="1.1.1.1/16/A/169"/>
    <s v="Kolorektāla vēža intertumorālā, intratumorālā un ar audzēja stadiju/ izplatību saistītā heterogenitāte"/>
    <x v="1"/>
    <d v="2016-11-24T00:00:00"/>
    <s v="RĪGAS STRADIŅA UNIVERSITĀTE"/>
    <s v="90000013771"/>
    <m/>
    <n v="1"/>
    <n v="36"/>
    <n v="626478.11"/>
    <n v="626478.11"/>
    <n v="532506.39"/>
    <s v=""/>
    <s v=""/>
    <s v=""/>
    <n v="46985.86"/>
    <x v="0"/>
    <s v=""/>
    <s v=""/>
    <n v="579492.25"/>
    <s v=""/>
    <n v="46985.86"/>
    <s v=""/>
    <s v=""/>
    <d v="2020-01-07T00:00:00"/>
  </r>
  <r>
    <x v="0"/>
    <s v="1.1.1.1/16/A/170"/>
    <s v="Mikro/nano strukturētu neorganisku antibakteriālu pārklājumu izstrāde nerūsējošam tēraudam"/>
    <x v="1"/>
    <d v="2016-11-25T00:00:00"/>
    <s v="RĪGAS TEHNISKĀ UNIVERSITĀTE"/>
    <s v="90000068977"/>
    <m/>
    <n v="1"/>
    <n v="36"/>
    <n v="640252.18000000005"/>
    <n v="640252.18000000005"/>
    <n v="544214.36"/>
    <s v=""/>
    <s v=""/>
    <s v=""/>
    <n v="48018.9"/>
    <x v="0"/>
    <s v=""/>
    <s v=""/>
    <n v="592233.26"/>
    <s v=""/>
    <n v="48018.92"/>
    <s v=""/>
    <s v=""/>
    <d v="2020-01-07T00:00:00"/>
  </r>
  <r>
    <x v="0"/>
    <s v="1.1.1.1/16/A/171"/>
    <s v="No Latvijas skujkokiem iegūtu hepatoprotektoru liposomālo zāļu formu iegūšanas tehnoloģijas izstrāde"/>
    <x v="1"/>
    <d v="2016-11-24T00:00:00"/>
    <s v="LATVIJAS UNIVERSITĀTE"/>
    <s v="90000076669"/>
    <m/>
    <n v="1"/>
    <n v="36"/>
    <n v="600000"/>
    <n v="600000"/>
    <n v="510000"/>
    <s v=""/>
    <s v=""/>
    <s v=""/>
    <n v="45000"/>
    <x v="0"/>
    <s v=""/>
    <s v=""/>
    <n v="555000"/>
    <s v=""/>
    <n v="45000"/>
    <s v=""/>
    <s v=""/>
    <d v="2020-01-07T00:00:00"/>
  </r>
  <r>
    <x v="0"/>
    <s v="1.1.1.1/16/A/172"/>
    <s v="Latvijas Veselības inovāciju platforma"/>
    <x v="1"/>
    <d v="2016-11-24T00:00:00"/>
    <s v="RĪGAS STRADIŅA UNIVERSITĀTE"/>
    <s v="90000013771"/>
    <s v="LATVIJAS UNIVERSITĀTE,90000076669_x000a_RĪGAS STRADIŅA UNIVERSITĀTE,90000013771_x000a_RĪGAS TEHNISKĀ UNIVERSITĀTE,90000068977"/>
    <n v="3"/>
    <n v="36"/>
    <n v="630942.36"/>
    <n v="630942.36"/>
    <n v="536301"/>
    <s v=""/>
    <s v=""/>
    <s v=""/>
    <n v="47320.68"/>
    <x v="0"/>
    <s v=""/>
    <s v=""/>
    <n v="583621.68000000005"/>
    <s v=""/>
    <n v="47320.68"/>
    <s v=""/>
    <s v=""/>
    <d v="2020-01-07T00:00:00"/>
  </r>
  <r>
    <x v="0"/>
    <s v="1.1.1.1/16/A/173"/>
    <s v="Plazmas izplūde Saules plankumos un to apkārtnē"/>
    <x v="1"/>
    <d v="2016-11-24T00:00:00"/>
    <s v="VENTSPILS AUGSTSKOLA"/>
    <s v="90000362426"/>
    <m/>
    <n v="1"/>
    <n v="36"/>
    <n v="467397.5"/>
    <n v="467397.5"/>
    <n v="397287.87"/>
    <s v=""/>
    <s v=""/>
    <s v=""/>
    <n v="35054.81"/>
    <x v="0"/>
    <s v=""/>
    <s v=""/>
    <n v="432342.68"/>
    <s v=""/>
    <n v="35054.82"/>
    <s v=""/>
    <s v=""/>
    <d v="2020-01-07T00:00:00"/>
  </r>
  <r>
    <x v="0"/>
    <s v="1.1.1.1/16/A/174"/>
    <s v="Laika sinhronizācija ar augstu precizitāti sadalītai zinātnisku mērījumu sistēmai"/>
    <x v="0"/>
    <d v="2020-06-16T00:00:00"/>
    <s v="Valsts zinātniskais institūts - atvasināta publiska persona &quot;Elektronikas un datorzinātņu institūts&quot;"/>
    <s v="90002135242"/>
    <m/>
    <n v="1"/>
    <n v="36"/>
    <n v="512058.76"/>
    <n v="512058.76"/>
    <n v="435249.94"/>
    <s v=""/>
    <s v=""/>
    <s v=""/>
    <n v="38404.410000000003"/>
    <x v="0"/>
    <s v=""/>
    <s v=""/>
    <n v="486455.84"/>
    <n v="12801.49"/>
    <n v="25602.92"/>
    <s v=""/>
    <s v=""/>
    <d v="2020-01-07T00:00:00"/>
  </r>
  <r>
    <x v="0"/>
    <s v="1.1.1.1/16/A/175"/>
    <s v="Cilvēka kustību datu ieguve un klasificēšana izmantojot dziļo apmācību"/>
    <x v="1"/>
    <d v="2016-11-24T00:00:00"/>
    <s v="Valsts zinātniskais institūts - atvasināta publiska persona &quot;Elektronikas un datorzinātņu institūts&quot;"/>
    <s v="90002135242"/>
    <m/>
    <n v="1"/>
    <n v="36"/>
    <n v="601215.32999999996"/>
    <n v="601215.32999999996"/>
    <n v="511033.05"/>
    <s v=""/>
    <s v=""/>
    <s v=""/>
    <n v="45091.14"/>
    <x v="0"/>
    <s v=""/>
    <s v=""/>
    <n v="601215.32999999996"/>
    <n v="45091.14"/>
    <s v=""/>
    <s v=""/>
    <s v=""/>
    <d v="2020-01-07T00:00:00"/>
  </r>
  <r>
    <x v="0"/>
    <s v="1.1.1.1/16/A/176"/>
    <s v="Arhitektūrai un projektēšanai pakalpojumu attīstība ieviešot 3D drukāšanu. "/>
    <x v="1"/>
    <d v="2016-11-24T00:00:00"/>
    <s v="SIA &quot;REM PRO&quot;"/>
    <s v="41503041904"/>
    <m/>
    <n v="1"/>
    <n v="24"/>
    <n v="294580"/>
    <n v="267280"/>
    <n v="160368"/>
    <s v=""/>
    <s v=""/>
    <s v=""/>
    <s v=""/>
    <x v="1"/>
    <s v=""/>
    <s v=""/>
    <n v="160368"/>
    <s v=""/>
    <n v="106912"/>
    <s v=""/>
    <n v="27300"/>
    <d v="2020-01-07T00:00:00"/>
  </r>
  <r>
    <x v="0"/>
    <s v="1.1.1.1/16/A/177"/>
    <s v="Mialģiskā encefalomielīta/hroniskā noguruma sindroma (ME/CFS) multidisciplinārs pētījums"/>
    <x v="1"/>
    <d v="2016-11-24T00:00:00"/>
    <s v="RĪGAS STRADIŅA UNIVERSITĀTE"/>
    <s v="90000013771"/>
    <m/>
    <n v="1"/>
    <n v="36"/>
    <n v="645516.4"/>
    <n v="645516.4"/>
    <n v="548688.93999999994"/>
    <s v=""/>
    <s v=""/>
    <s v=""/>
    <n v="48413.73"/>
    <x v="0"/>
    <s v=""/>
    <s v=""/>
    <n v="597102.67000000004"/>
    <s v=""/>
    <n v="48413.73"/>
    <s v=""/>
    <s v=""/>
    <d v="2020-01-07T00:00:00"/>
  </r>
  <r>
    <x v="0"/>
    <s v="1.1.1.1/16/A/178"/>
    <s v="Sensoru izveide uz nanostrukturētu materiālu ar augšupārveidoto luminiscenci bāzes"/>
    <x v="1"/>
    <d v="2016-11-25T00:00:00"/>
    <s v="Atvasināta publiska persona LATVIJAS UNIVERSITĀTES CIETVIELU FIZIKAS INSTITŪTS"/>
    <s v="90002124925"/>
    <m/>
    <n v="1"/>
    <n v="33"/>
    <n v="540058.84"/>
    <n v="540058.84"/>
    <n v="459050.02"/>
    <s v=""/>
    <s v=""/>
    <s v=""/>
    <n v="40504.410000000003"/>
    <x v="0"/>
    <s v=""/>
    <s v=""/>
    <n v="540058.84"/>
    <n v="40504.410000000003"/>
    <s v=""/>
    <s v=""/>
    <s v=""/>
    <d v="2020-01-07T00:00:00"/>
  </r>
  <r>
    <x v="0"/>
    <s v="1.1.1.1/16/A/179"/>
    <s v="Kosmisko staru ietekme uz molekulārajiem procesiem uz starpzvaigžņu putekļu virsmas"/>
    <x v="1"/>
    <d v="2016-11-24T00:00:00"/>
    <s v="VENTSPILS AUGSTSKOLA"/>
    <s v="90000362426"/>
    <m/>
    <n v="1"/>
    <n v="36"/>
    <n v="231519.48"/>
    <n v="231519.48"/>
    <n v="196791.55"/>
    <s v=""/>
    <s v=""/>
    <s v=""/>
    <n v="17363.95"/>
    <x v="0"/>
    <s v=""/>
    <s v=""/>
    <n v="231519.48"/>
    <n v="17363.98"/>
    <s v=""/>
    <s v=""/>
    <s v=""/>
    <d v="2020-01-07T00:00:00"/>
  </r>
  <r>
    <x v="0"/>
    <s v="1.1.1.1/16/A/180"/>
    <s v="Spin polarizētu un diskrētu kvantu stāvokļu veidošana kvantu tehnoloģijām"/>
    <x v="1"/>
    <d v="2016-11-24T00:00:00"/>
    <s v="LATVIJAS UNIVERSITĀTE"/>
    <s v="90000076669"/>
    <m/>
    <n v="3"/>
    <n v="36"/>
    <n v="600000"/>
    <n v="600000"/>
    <n v="510000"/>
    <s v=""/>
    <s v=""/>
    <s v=""/>
    <n v="45000"/>
    <x v="0"/>
    <s v=""/>
    <s v=""/>
    <n v="600000"/>
    <n v="45000"/>
    <s v=""/>
    <s v=""/>
    <s v=""/>
    <d v="2020-01-07T00:00:00"/>
  </r>
  <r>
    <x v="0"/>
    <s v="1.1.1.1/16/A/181"/>
    <s v="Tālizpētes un sensoru moduļu tehnoloģiju pielietošana graudkopībā"/>
    <x v="1"/>
    <d v="2016-11-25T00:00:00"/>
    <s v="VENTSPILS AUGSTSKOLA"/>
    <s v="90000362426"/>
    <s v="VENTSPILS AUGSTSKOLA,90000362426_x000a_LATVIJAS LAUKSAIMNIECĪBAS UNIVERSITĀTE,90000041898_x000a_Atvasināta publiska persona &quot;Agroresursu un ekonomikas institūts&quot;,90002137506"/>
    <n v="3"/>
    <n v="36"/>
    <n v="564798.5"/>
    <n v="562048.5"/>
    <n v="477741.23"/>
    <s v=""/>
    <s v=""/>
    <s v=""/>
    <n v="42153.64"/>
    <x v="0"/>
    <s v=""/>
    <s v=""/>
    <n v="519894.87"/>
    <s v=""/>
    <n v="42153.63"/>
    <s v=""/>
    <n v="2750"/>
    <d v="2020-01-07T00:00:00"/>
  </r>
  <r>
    <x v="0"/>
    <s v="1.1.1.1/16/A/182"/>
    <s v="Fosforiscējoša pārklājuma iegūšana plazmas elektrolītiskajā oksidācijas procesā"/>
    <x v="0"/>
    <d v="2020-03-17T00:00:00"/>
    <s v="Atvasināta publiska persona LATVIJAS UNIVERSITĀTES CIETVIELU FIZIKAS INSTITŪTS"/>
    <s v="90002124925"/>
    <m/>
    <n v="2"/>
    <n v="33"/>
    <n v="539329.84"/>
    <n v="539329.84"/>
    <n v="458430.38"/>
    <s v=""/>
    <s v=""/>
    <s v=""/>
    <n v="40449.730000000003"/>
    <x v="0"/>
    <s v=""/>
    <s v=""/>
    <n v="521100.49"/>
    <n v="22220.38"/>
    <n v="18229.349999999999"/>
    <s v=""/>
    <s v=""/>
    <d v="2020-01-07T00:00:00"/>
  </r>
  <r>
    <x v="0"/>
    <s v="1.1.1.1/16/A/183"/>
    <s v="Ātrās kristalizācijas tehnoloģijas izstrāde speciālu metālu sakausējuma pulveru iegūšanai izmantošanai 3D printēšanai"/>
    <x v="1"/>
    <d v="2016-11-25T00:00:00"/>
    <s v="LATVIJAS UNIVERSITĀTE"/>
    <s v="90000076669"/>
    <m/>
    <n v="1"/>
    <n v="36"/>
    <n v="617592"/>
    <n v="617592"/>
    <n v="524953.19999999995"/>
    <s v=""/>
    <s v=""/>
    <s v=""/>
    <n v="46319.4"/>
    <x v="0"/>
    <s v=""/>
    <s v=""/>
    <n v="571272.6"/>
    <s v=""/>
    <n v="46319.4"/>
    <s v=""/>
    <s v=""/>
    <d v="2020-01-07T00:00:00"/>
  </r>
  <r>
    <x v="0"/>
    <s v="1.1.1.1/16/A/184"/>
    <s v="Inovatīvas tehnoloģiskās platformas izveide šūnu atbildes reakciju pētniecībai uz daudzfaktoru ietekmi, sukcinītu un tā atvasinājumus saturošu jaunu biomateriālu izstrādei"/>
    <x v="1"/>
    <d v="2016-11-24T00:00:00"/>
    <s v="LATVIJAS UNIVERSITĀTE"/>
    <s v="90000076669"/>
    <s v="RĪGAS TEHNISKĀ UNIVERSITĀTE,90000068977"/>
    <n v="2"/>
    <n v="36"/>
    <n v="648000"/>
    <n v="648000"/>
    <n v="550800"/>
    <s v=""/>
    <s v=""/>
    <s v=""/>
    <n v="48600"/>
    <x v="0"/>
    <s v=""/>
    <s v=""/>
    <n v="599400"/>
    <s v=""/>
    <n v="48600"/>
    <s v=""/>
    <s v=""/>
    <d v="2020-01-07T00:00:00"/>
  </r>
  <r>
    <x v="0"/>
    <s v="1.1.1.1/16/A/185"/>
    <s v="Acetaldehīda sintēzes reakcijas pārnese no Zymomonas mobilis šūnas iekšējās telpas uz periplazmu"/>
    <x v="0"/>
    <d v="2020-09-29T00:00:00"/>
    <s v="LATVIJAS UNIVERSITĀTE"/>
    <s v="90000076669"/>
    <m/>
    <n v="1"/>
    <n v="36"/>
    <n v="621936.48"/>
    <n v="621936.48"/>
    <n v="528646.01"/>
    <s v=""/>
    <s v=""/>
    <s v=""/>
    <n v="46645.24"/>
    <x v="0"/>
    <s v=""/>
    <s v=""/>
    <n v="589936.48"/>
    <n v="14645.23"/>
    <n v="32000"/>
    <s v=""/>
    <s v=""/>
    <d v="2020-01-07T00:00:00"/>
  </r>
  <r>
    <x v="0"/>
    <s v="1.1.1.1/16/A/186"/>
    <s v="Datorizēts aparatūras platformas modelis"/>
    <x v="1"/>
    <d v="2016-11-24T00:00:00"/>
    <s v="LATVIJAS UNIVERSITĀTE"/>
    <s v="90000076669"/>
    <m/>
    <n v="1"/>
    <n v="36"/>
    <n v="299988"/>
    <n v="299988"/>
    <n v="254988"/>
    <s v=""/>
    <s v=""/>
    <s v=""/>
    <n v="22500"/>
    <x v="0"/>
    <s v=""/>
    <s v=""/>
    <n v="299988"/>
    <n v="22500"/>
    <s v=""/>
    <s v=""/>
    <s v=""/>
    <d v="2020-01-07T00:00:00"/>
  </r>
  <r>
    <x v="0"/>
    <s v="1.1.1.1/16/A/187"/>
    <s v="Inovatīvi risinājumi pākšaugu ražošanai dažādās ilgstspējīgās lauksaimniecības sistēmās"/>
    <x v="1"/>
    <d v="2016-11-25T00:00:00"/>
    <s v="LATVIJAS UNIVERSITĀTE"/>
    <s v="90000076669"/>
    <s v="Atvasināta publiska persona &quot;Agroresursu un ekonomikas institūts&quot;,90002137506"/>
    <n v="5"/>
    <n v="36"/>
    <n v="585000"/>
    <n v="585000"/>
    <n v="497250"/>
    <s v=""/>
    <s v=""/>
    <s v=""/>
    <n v="43875"/>
    <x v="0"/>
    <s v=""/>
    <s v=""/>
    <n v="541125"/>
    <s v=""/>
    <n v="43875"/>
    <s v=""/>
    <s v=""/>
    <d v="2020-01-07T00:00:00"/>
  </r>
  <r>
    <x v="0"/>
    <s v="1.1.1.1/16/A/188"/>
    <s v="Anomāliju meklēšanas metodes datizracē"/>
    <x v="1"/>
    <d v="2016-11-24T00:00:00"/>
    <s v="Sabiedrība ar ierobežotu atbildību &quot;ABC software&quot;"/>
    <s v="40003627089"/>
    <m/>
    <n v="1"/>
    <n v="36"/>
    <n v="768160"/>
    <n v="768160"/>
    <n v="595554.44999999995"/>
    <s v=""/>
    <s v=""/>
    <s v=""/>
    <s v=""/>
    <x v="1"/>
    <s v=""/>
    <s v=""/>
    <n v="595554.44999999995"/>
    <s v=""/>
    <n v="172605.55"/>
    <s v=""/>
    <s v=""/>
    <d v="2020-01-07T00:00:00"/>
  </r>
  <r>
    <x v="0"/>
    <s v="1.1.1.1/16/A/189"/>
    <s v="Inovatīvu radiofarmaceitisko metožu izstrāde un klīniskā aprobēšana ļaundabīgu audzēju efektīvai diagnostikai un terapijai Latvijā_x000a_"/>
    <x v="1"/>
    <d v="2016-11-25T00:00:00"/>
    <s v="SIA &quot;Kodolmedicīnas klīnika&quot;"/>
    <s v="40103852116"/>
    <s v="LATVIJAS UNIVERSITĀTE,90000076669"/>
    <n v="2"/>
    <n v="24"/>
    <n v="1095655.3799999999"/>
    <n v="999457.98"/>
    <n v="600431.38"/>
    <s v=""/>
    <s v=""/>
    <s v=""/>
    <s v=""/>
    <x v="1"/>
    <s v=""/>
    <s v=""/>
    <n v="600431.38"/>
    <s v=""/>
    <n v="399026.6"/>
    <s v=""/>
    <n v="96197.4"/>
    <d v="2020-01-07T00:00:00"/>
  </r>
  <r>
    <x v="0"/>
    <s v="1.1.1.1/16/A/190"/>
    <s v="Diedzētu graudu izpēte pārtikā un lopbarībā"/>
    <x v="1"/>
    <d v="2016-11-24T00:00:00"/>
    <s v="LATVIJAS LAUKSAIMNIECĪBAS UNIVERSITĀTE"/>
    <s v="90000041898"/>
    <s v="SIA &quot;Veverini&quot;,40103737756"/>
    <n v="1"/>
    <n v="36"/>
    <n v="357256"/>
    <n v="357256"/>
    <n v="267942"/>
    <s v=""/>
    <s v=""/>
    <s v=""/>
    <s v=""/>
    <x v="1"/>
    <s v=""/>
    <s v=""/>
    <n v="267942"/>
    <s v=""/>
    <n v="89314"/>
    <s v=""/>
    <s v=""/>
    <d v="2020-01-07T00:00:00"/>
  </r>
  <r>
    <x v="0"/>
    <s v="1.1.1.1/16/A/191"/>
    <s v="Plaušu vēža recidīva ekspresdiagnostikas metodes izstrāde, kas balstīta uz marķiervielu noteikšanu cilvēka izelpā"/>
    <x v="1"/>
    <d v="2016-11-24T00:00:00"/>
    <s v="LATVIJAS UNIVERSITĀTE"/>
    <s v="90000076669"/>
    <s v="RĪGAS TEHNISKĀ UNIVERSITĀTE,90000068977_x000a_Valsts sabiedrība ar ierobežotu atbildību &quot;Paula Stradiņa klīniskā universitātes slimnīca&quot;,40003457109"/>
    <n v="4"/>
    <n v="36"/>
    <n v="633218.16"/>
    <n v="633218.16"/>
    <n v="538235.43999999994"/>
    <s v=""/>
    <s v=""/>
    <s v=""/>
    <n v="47491.360000000001"/>
    <x v="0"/>
    <s v=""/>
    <s v=""/>
    <n v="585726.80000000005"/>
    <s v=""/>
    <n v="47491.360000000001"/>
    <s v=""/>
    <s v=""/>
    <d v="2020-01-07T00:00:00"/>
  </r>
  <r>
    <x v="0"/>
    <s v="1.1.1.1/16/A/192"/>
    <s v="Viedo risinājumu gandrīz nulles enerģijas ēkām izstrāde, optimizācija un ilgtspējas izpēte reāla klimata apstākļos"/>
    <x v="0"/>
    <d v="2020-09-24T00:00:00"/>
    <s v="LATVIJAS UNIVERSITĀTE"/>
    <s v="90000076669"/>
    <m/>
    <n v="3"/>
    <n v="36"/>
    <n v="579615.98"/>
    <n v="579615.98"/>
    <n v="492673.58"/>
    <s v=""/>
    <s v=""/>
    <s v=""/>
    <n v="43471.199999999997"/>
    <x v="0"/>
    <s v=""/>
    <s v=""/>
    <n v="573530.01"/>
    <n v="37385.230000000003"/>
    <n v="6085.97"/>
    <s v=""/>
    <s v=""/>
    <d v="2020-01-07T00:00:00"/>
  </r>
  <r>
    <x v="0"/>
    <s v="1.1.1.1/16/A/193"/>
    <s v="Estētiskās  un ekoloģiskās kvalitātes paaugstināšanas risinājumi daudzstāvu dzīvojamās apbūves iekšpagalmos. Jelgavas piemērs."/>
    <x v="1"/>
    <d v="2016-07-25T00:00:00"/>
    <s v="LATVIJAS LAUKSAIMNIECĪBAS UNIVERSITĀTE"/>
    <s v="90000041898"/>
    <s v="Sabiedrība ar ierobežotu atbildību &quot;Ceļu būvniecības sabiedrība &quot;IGATE&quot;&quot;,41703001139"/>
    <n v="2"/>
    <n v="36"/>
    <n v="565000"/>
    <n v="565000"/>
    <n v="565000"/>
    <s v=""/>
    <s v=""/>
    <s v=""/>
    <s v=""/>
    <x v="1"/>
    <s v=""/>
    <s v=""/>
    <n v="565000"/>
    <s v=""/>
    <s v=""/>
    <s v=""/>
    <s v=""/>
    <d v="2020-01-07T00:00:00"/>
  </r>
  <r>
    <x v="0"/>
    <s v="1.1.1.1/16/A/194"/>
    <s v="Tauriņziežu augšanu stimulējošo mikroorganismu izmantošanas iespējas ilgtspējīgas lauksaimnieciskās ražošanas nodrošināšanai"/>
    <x v="1"/>
    <d v="2016-07-26T00:00:00"/>
    <s v="LATVIJAS LAUKSAIMNIECĪBAS UNIVERSITĀTE"/>
    <s v="90000041898"/>
    <s v="LATVIJAS UNIVERSITĀTE,90000076669_x000a_LATVIJAS LAUKSAIMNIECĪBAS UNIVERSITĀTE,90000041898"/>
    <n v="2"/>
    <n v="36"/>
    <n v="463641.94"/>
    <n v="463641.94"/>
    <n v="394095.65"/>
    <s v=""/>
    <s v=""/>
    <s v=""/>
    <n v="34773.14"/>
    <x v="0"/>
    <s v=""/>
    <s v=""/>
    <n v="463641.94"/>
    <n v="34773.15"/>
    <s v=""/>
    <s v=""/>
    <s v=""/>
    <d v="2020-01-07T00:00:00"/>
  </r>
  <r>
    <x v="0"/>
    <s v="1.1.1.1/16/A/195"/>
    <s v="Ātrāk augošu kokaugu, daudzgadīgo lakstaugu un biodegradablo atkritumu  komposta pielietojums lauksaimnieciskās mežsaimniecības sistēmās Latvijas apstākļos - zemes izmantošanas veida dažādošanai"/>
    <x v="1"/>
    <d v="2016-07-26T00:00:00"/>
    <s v="Atvasināta publiska persona &quot;Latvijas Valsts mežzinātnes institūts &quot;Silava&quot;&quot;"/>
    <s v="90002121030"/>
    <s v="LATVIJAS LAUKSAIMNIECĪBAS UNIVERSITĀTE,90000041898"/>
    <n v="2"/>
    <n v="33"/>
    <n v="586063.46"/>
    <n v="586063.46"/>
    <n v="498153.94"/>
    <s v=""/>
    <s v=""/>
    <s v=""/>
    <n v="43954.75"/>
    <x v="0"/>
    <s v=""/>
    <s v=""/>
    <n v="542108.68999999994"/>
    <s v=""/>
    <n v="43954.77"/>
    <s v=""/>
    <s v=""/>
    <d v="2020-01-07T00:00:00"/>
  </r>
  <r>
    <x v="0"/>
    <s v="1.1.1.1/16/A/196"/>
    <s v="Universālas tehniskā aprīkojuma sistēmas prototipa izstrāde kāpšanai augošos kokos mežsaimniecības vajadzībām"/>
    <x v="1"/>
    <d v="2016-07-26T00:00:00"/>
    <s v="Atvasināta publiska persona &quot;Latvijas Valsts mežzinātnes institūts &quot;Silava&quot;&quot;"/>
    <s v="90002121030"/>
    <s v="Sabiedrība ar ierobežotu atbildību &quot;ORVI&quot;,40103048132"/>
    <n v="1"/>
    <n v="30"/>
    <n v="281626.33"/>
    <n v="281626.33"/>
    <n v="211219.75"/>
    <s v=""/>
    <s v=""/>
    <s v=""/>
    <s v=""/>
    <x v="1"/>
    <s v=""/>
    <s v=""/>
    <n v="211219.75"/>
    <s v=""/>
    <n v="70406.58"/>
    <s v=""/>
    <s v=""/>
    <d v="2020-01-07T00:00:00"/>
  </r>
  <r>
    <x v="0"/>
    <s v="1.1.1.1/16/A/197"/>
    <s v="Portatīva ierīce ādas vēža agrīnai bezkontakta diagnostikai"/>
    <x v="0"/>
    <d v="2019-08-13T00:00:00"/>
    <s v="LATVIJAS UNIVERSITĀTE"/>
    <s v="90000076669"/>
    <m/>
    <n v="4"/>
    <n v="26"/>
    <n v="645469.56999999995"/>
    <n v="645469.56999999995"/>
    <n v="548649.15"/>
    <s v=""/>
    <s v=""/>
    <s v=""/>
    <n v="48410.19"/>
    <x v="0"/>
    <s v=""/>
    <s v=""/>
    <n v="613260.63"/>
    <n v="16201.29"/>
    <n v="32208.94"/>
    <s v=""/>
    <s v=""/>
    <d v="2020-01-07T00:00:00"/>
  </r>
  <r>
    <x v="0"/>
    <s v="1.1.1.1/16/A/198"/>
    <s v="Īpašas diētas pārtikas produktu ar paaugstinātu biopieejamību izstrāde"/>
    <x v="1"/>
    <d v="2016-11-24T00:00:00"/>
    <s v="SIA &quot;KEEFA&quot;"/>
    <s v="43603047390"/>
    <m/>
    <n v="5"/>
    <n v="36"/>
    <n v="495645.76"/>
    <n v="478870.21"/>
    <n v="383096.17"/>
    <s v=""/>
    <s v=""/>
    <s v=""/>
    <s v=""/>
    <x v="1"/>
    <s v=""/>
    <s v=""/>
    <n v="383096.17"/>
    <s v=""/>
    <n v="95774.04"/>
    <s v=""/>
    <n v="16775.55"/>
    <d v="2020-01-07T00:00:00"/>
  </r>
  <r>
    <x v="0"/>
    <s v="1.1.1.1/16/A/199"/>
    <s v="CLOUT: Mākoņdatošanas platforma lielo datu apstrādei kontekstu informētā lēmumu pieņemšanā un zināšanu pārvaldībā"/>
    <x v="1"/>
    <d v="2016-11-25T00:00:00"/>
    <s v="RĪGAS TEHNISKĀ UNIVERSITĀTE"/>
    <s v="90000068977"/>
    <s v="RĪGAS TEHNISKĀ UNIVERSITĀTE,90000068977_x000a_Sabiedrība ar ierobežotu atbildību &quot;EKODOMA&quot;,40003041636_x000a_Ēku saglabāšanas un energotaupības birojs,40008198558"/>
    <n v="1"/>
    <n v="30"/>
    <n v="580000"/>
    <n v="580000"/>
    <n v="493000"/>
    <s v=""/>
    <s v=""/>
    <s v=""/>
    <n v="43500"/>
    <x v="0"/>
    <s v=""/>
    <s v=""/>
    <n v="536500"/>
    <s v=""/>
    <n v="43500"/>
    <s v=""/>
    <s v=""/>
    <d v="2020-01-07T00:00:00"/>
  </r>
  <r>
    <x v="0"/>
    <s v="1.1.1.1/16/A/200"/>
    <s v="Dzīvotspējīgas daudzu robotu sistēmas industriāliem pielietojumiem"/>
    <x v="1"/>
    <d v="2016-11-24T00:00:00"/>
    <s v="RĪGAS TEHNISKĀ UNIVERSITĀTE"/>
    <s v="90000068977"/>
    <m/>
    <n v="1"/>
    <n v="36"/>
    <n v="648000"/>
    <n v="648000"/>
    <n v="550800"/>
    <s v=""/>
    <s v=""/>
    <s v=""/>
    <n v="48600"/>
    <x v="0"/>
    <s v=""/>
    <s v=""/>
    <n v="599400"/>
    <s v=""/>
    <n v="48600"/>
    <s v=""/>
    <s v=""/>
    <d v="2020-01-07T00:00:00"/>
  </r>
  <r>
    <x v="0"/>
    <s v="1.1.1.1/16/A/201"/>
    <s v="Transporta palešu izgatavošana no inovatīva dabīgu šķiedru un reciklēta termoplasta matricas kompozītmateriāla"/>
    <x v="1"/>
    <d v="2016-11-25T00:00:00"/>
    <s v="RĪGAS TEHNISKĀ UNIVERSITĀTE"/>
    <s v="90000068977"/>
    <s v="SIA &quot;JPMK Polymer Concrete&quot;,40003291037_x000a_Sabiedrība ar ierobežotu atbildību &quot;G-Matrix&quot;,41503067481"/>
    <n v="3"/>
    <n v="36"/>
    <n v="600000"/>
    <n v="600000"/>
    <n v="510000"/>
    <s v=""/>
    <s v=""/>
    <s v=""/>
    <n v="45000"/>
    <x v="0"/>
    <s v=""/>
    <s v=""/>
    <n v="555000"/>
    <s v=""/>
    <n v="45000"/>
    <s v=""/>
    <s v=""/>
    <d v="2020-01-07T00:00:00"/>
  </r>
  <r>
    <x v="0"/>
    <s v="1.1.1.1/16/A/202"/>
    <s v="&quot;Mikroviļņu attēlveides tehnoloģijas izpēte_x000a_inovatīviem drošības risinājumiem&quot; (akronīms MATI)_x000a_"/>
    <x v="1"/>
    <d v="2016-11-24T00:00:00"/>
    <s v="VENTSPILS AUGSTSKOLA"/>
    <s v="90000362426"/>
    <m/>
    <n v="1"/>
    <n v="36"/>
    <n v="635000"/>
    <n v="635000"/>
    <n v="539750.01"/>
    <s v=""/>
    <s v=""/>
    <s v=""/>
    <n v="47625.01"/>
    <x v="0"/>
    <s v=""/>
    <s v=""/>
    <n v="635000"/>
    <n v="47624.98"/>
    <s v=""/>
    <s v=""/>
    <s v=""/>
    <d v="2020-01-07T00:00:00"/>
  </r>
  <r>
    <x v="0"/>
    <s v="1.1.1.1/16/A/203"/>
    <s v="Daudzslāņu silīcija nanokondensators ar uzlabotiem dielektriskiem slāņiem"/>
    <x v="0"/>
    <d v="2020-06-26T00:00:00"/>
    <s v="RĪGAS TEHNISKĀ UNIVERSITĀTE"/>
    <s v="90000068977"/>
    <s v="LATVIJAS UNIVERSITĀTE,90000076669_x000a_AS &quot;ALFA RPAR&quot;,40003712898"/>
    <n v="3"/>
    <n v="36"/>
    <n v="648371.04"/>
    <n v="648371.04"/>
    <n v="551115.38"/>
    <s v=""/>
    <s v=""/>
    <s v=""/>
    <n v="48627.839999999997"/>
    <x v="0"/>
    <s v=""/>
    <s v=""/>
    <n v="613525.73"/>
    <n v="13782.51"/>
    <n v="34845.31"/>
    <s v=""/>
    <s v=""/>
    <d v="2020-01-07T00:00:00"/>
  </r>
  <r>
    <x v="0"/>
    <s v="1.1.1.1/16/A/204"/>
    <s v="Bezvadu heterogēna daudzrangu tīkla (WiFi, LTE) izveidošana un eksperimentāla analīze ar kopējo informatīvo datubāzi priekš kustīgiem objektiem ar GPS uztvērējiem lielo datu apjomu pārsūtīšanai"/>
    <x v="1"/>
    <d v="2016-11-24T00:00:00"/>
    <s v="RĪGAS TEHNISKĀ UNIVERSITĀTE"/>
    <s v="90000068977"/>
    <m/>
    <n v="1"/>
    <n v="36"/>
    <n v="549459"/>
    <n v="549459"/>
    <n v="467040.14"/>
    <s v=""/>
    <s v=""/>
    <s v=""/>
    <n v="41209.43"/>
    <x v="0"/>
    <s v=""/>
    <s v=""/>
    <n v="508249.57"/>
    <s v=""/>
    <n v="41209.43"/>
    <s v=""/>
    <s v=""/>
    <d v="2020-01-07T00:00:00"/>
  </r>
  <r>
    <x v="0"/>
    <s v="1.1.1.1/16/A/205"/>
    <s v="Integrētās atjaunojamo energoresursu tehnoloģijas viedai siltumapgādei (HeatRES)"/>
    <x v="1"/>
    <d v="2016-11-24T00:00:00"/>
    <s v="RĪGAS TEHNISKĀ UNIVERSITĀTE"/>
    <s v="90000068977"/>
    <m/>
    <n v="1"/>
    <n v="36"/>
    <n v="588632.41"/>
    <n v="588632.41"/>
    <n v="500337.55"/>
    <s v=""/>
    <s v=""/>
    <s v=""/>
    <n v="44147.43"/>
    <x v="0"/>
    <s v=""/>
    <s v=""/>
    <n v="544484.98"/>
    <s v=""/>
    <n v="44147.43"/>
    <s v=""/>
    <s v=""/>
    <d v="2020-01-07T00:00:00"/>
  </r>
  <r>
    <x v="0"/>
    <s v="1.1.1.1/16/A/206"/>
    <s v="TEHNOLOĢIJAS VIDES FIZIOLOĢISKAI APGAISMOJUMA RAKSTUROŠANAI UN KARTĒŠANAI, UN TĀ ERGO-EKONOMIJAS UZLABOŠANA PIELIETOJOT INOVATĪVUS GAISMAS AVOTUS"/>
    <x v="1"/>
    <d v="2016-11-24T00:00:00"/>
    <s v="Atvasināta publiska persona LATVIJAS UNIVERSITĀTES CIETVIELU FIZIKAS INSTITŪTS"/>
    <s v="90002124925"/>
    <m/>
    <n v="1"/>
    <n v="36"/>
    <n v="515992.09"/>
    <n v="515992.09"/>
    <n v="438593.27"/>
    <s v=""/>
    <s v=""/>
    <s v=""/>
    <n v="38699.410000000003"/>
    <x v="0"/>
    <s v=""/>
    <s v=""/>
    <n v="477292.68"/>
    <s v=""/>
    <n v="38699.410000000003"/>
    <s v=""/>
    <s v=""/>
    <d v="2020-01-07T00:00:00"/>
  </r>
  <r>
    <x v="0"/>
    <s v="1.1.1.1/16/A/207"/>
    <s v="Viedie Metālu Oksīdu Nanopārklājumi un Tehnoloģijas"/>
    <x v="1"/>
    <d v="2016-11-24T00:00:00"/>
    <s v="Atvasināta publiska persona LATVIJAS UNIVERSITĀTES CIETVIELU FIZIKAS INSTITŪTS"/>
    <s v="90002124925"/>
    <s v="Akciju sabiedrība &quot;SIDRABE&quot;,40003075473"/>
    <n v="2"/>
    <n v="36"/>
    <n v="648750"/>
    <n v="648750"/>
    <n v="551351.34"/>
    <s v=""/>
    <s v=""/>
    <s v=""/>
    <n v="48648.66"/>
    <x v="0"/>
    <s v=""/>
    <s v=""/>
    <n v="639000"/>
    <n v="39000"/>
    <n v="9750"/>
    <s v=""/>
    <s v=""/>
    <d v="2020-01-07T00:00:00"/>
  </r>
  <r>
    <x v="0"/>
    <s v="1.1.1.1/16/A/208"/>
    <s v="Bioekonomikas un inovāciju vadīšanas studiju platformas izveides nepieciešamības pamatojums"/>
    <x v="1"/>
    <d v="2016-11-24T00:00:00"/>
    <s v="RĪGAS TEHNISKĀ UNIVERSITĀTE"/>
    <s v="90000068977"/>
    <m/>
    <n v="1"/>
    <n v="36"/>
    <n v="442285.45"/>
    <n v="442285.45"/>
    <n v="375942.65"/>
    <s v=""/>
    <s v=""/>
    <s v=""/>
    <n v="33171.4"/>
    <x v="0"/>
    <s v=""/>
    <s v=""/>
    <n v="409114.05"/>
    <s v=""/>
    <n v="33171.4"/>
    <s v=""/>
    <s v=""/>
    <d v="2020-01-07T00:00:00"/>
  </r>
  <r>
    <x v="0"/>
    <s v="1.1.1.1/16/A/209"/>
    <s v="Imūna atbilde pret C hepatīta vīrusa alternatīvas nolasīšanas rāmja proteīnu pacientos: iespējama saistība ar slimības progresēšanu"/>
    <x v="1"/>
    <d v="2016-11-24T00:00:00"/>
    <s v="Atvasināta publiska persona &quot;Latvijas Biomedicīnas pētījumu un studiju centrs&quot;"/>
    <s v="90002120158"/>
    <s v="RĪGAS STRADIŅA UNIVERSITĀTE,90000013771"/>
    <n v="3"/>
    <n v="36"/>
    <n v="648339.43000000005"/>
    <n v="648339.43000000005"/>
    <n v="551088.51"/>
    <s v=""/>
    <s v=""/>
    <s v=""/>
    <n v="48625.46"/>
    <x v="0"/>
    <s v=""/>
    <s v=""/>
    <n v="625912.46"/>
    <n v="26198.49"/>
    <n v="22426.97"/>
    <s v=""/>
    <s v=""/>
    <d v="2020-01-07T00:00:00"/>
  </r>
  <r>
    <x v="0"/>
    <s v="1.1.1.1/16/A/210"/>
    <s v="Pirmās kārtas atgriezeniskās saites (DFB) lāzeru rezonatoru izveide un izpēte  450-650 nm spektra apgabalam."/>
    <x v="1"/>
    <d v="2016-11-25T00:00:00"/>
    <s v="Atvasināta publiska persona LATVIJAS UNIVERSITĀTES CIETVIELU FIZIKAS INSTITŪTS"/>
    <s v="90002124925"/>
    <m/>
    <n v="1"/>
    <n v="36"/>
    <n v="571036"/>
    <n v="571036"/>
    <n v="485380"/>
    <s v=""/>
    <s v=""/>
    <s v=""/>
    <n v="42828"/>
    <x v="0"/>
    <s v=""/>
    <s v=""/>
    <n v="571036"/>
    <n v="42828"/>
    <s v=""/>
    <s v=""/>
    <s v=""/>
    <d v="2020-01-07T00:00:00"/>
  </r>
  <r>
    <x v="0"/>
    <s v="1.1.1.1/16/A/211"/>
    <s v="Jaunu luminiscentu savienojumu molekulārais dizains diagnostikas mērķiem"/>
    <x v="0"/>
    <d v="2020-06-04T00:00:00"/>
    <s v="DAUGAVPILS UNIVERSITĀTE"/>
    <s v="90000065985"/>
    <s v="Atvasināta publiska persona &quot;Latvijas Biomedicīnas pētījumu un studiju centrs&quot;,90002120158"/>
    <n v="2"/>
    <n v="36"/>
    <n v="573011.31000000006"/>
    <n v="573011.31000000006"/>
    <n v="487059.61"/>
    <s v=""/>
    <s v=""/>
    <s v=""/>
    <n v="42975.85"/>
    <x v="0"/>
    <s v=""/>
    <s v=""/>
    <n v="567395.80000000005"/>
    <n v="37360.339999999997"/>
    <n v="5615.51"/>
    <s v=""/>
    <s v=""/>
    <d v="2020-01-07T00:00:00"/>
  </r>
  <r>
    <x v="0"/>
    <s v="1.1.1.1/16/A/212"/>
    <s v="ZIRGU KĀ EKSPERIMENTĀLA MODEĻA IZMANTOŠANA ZIRGU EMBRIJU MEZENHIMĀLO CILMES ŠŪNU TERAPIJĀ LOKOMOTORĀ  APARĀTA  TRAUMU GADĪJUMĀ"/>
    <x v="1"/>
    <d v="2016-11-25T00:00:00"/>
    <s v="LATVIJAS LAUKSAIMNIECĪBAS UNIVERSITĀTE"/>
    <s v="90000041898"/>
    <m/>
    <n v="2"/>
    <n v="36"/>
    <n v="447676.23"/>
    <n v="447676.23"/>
    <n v="380524.83"/>
    <s v=""/>
    <s v=""/>
    <s v=""/>
    <n v="33575.699999999997"/>
    <x v="0"/>
    <s v=""/>
    <s v=""/>
    <n v="447676.23"/>
    <n v="33575.699999999997"/>
    <s v=""/>
    <s v=""/>
    <s v=""/>
    <d v="2020-01-07T00:00:00"/>
  </r>
  <r>
    <x v="0"/>
    <s v="1.1.1.1/16/A/213"/>
    <s v="Starpzvaigžņu vides fizikāli ķīmisko procesu pētījumi"/>
    <x v="0"/>
    <d v="2020-08-03T00:00:00"/>
    <s v="VENTSPILS AUGSTSKOLA"/>
    <s v="90000362426"/>
    <m/>
    <n v="1"/>
    <n v="36"/>
    <n v="621997.46"/>
    <n v="621997.46"/>
    <n v="528697.84"/>
    <s v=""/>
    <s v=""/>
    <s v=""/>
    <n v="46649.81"/>
    <x v="0"/>
    <s v=""/>
    <s v=""/>
    <n v="621997.46"/>
    <n v="46649.81"/>
    <s v=""/>
    <s v=""/>
    <s v=""/>
    <d v="2020-01-07T00:00:00"/>
  </r>
  <r>
    <x v="0"/>
    <s v="1.1.1.1/16/A/214"/>
    <s v="Kuģu dīzeļdzinēju darba procesu, konstruktīvo, termodinamisko un regulātoro raksturlīkņu izpēte ar mērķi izveidot izvērstu kuģu dīzeļdzinēju duālās degvielas darba režīma matemātisko modeli"/>
    <x v="1"/>
    <d v="2016-11-24T00:00:00"/>
    <s v="Valsts zinātniskais institūts - atvasināta publiska persona  &quot;Fizikālās enerģētikas institūts&quot;"/>
    <s v="90002128912"/>
    <s v="SIA Gas Powered Rail Latvia,40103927463"/>
    <n v="1"/>
    <n v="24"/>
    <n v="424454.36"/>
    <n v="424454.36"/>
    <n v="360786.2"/>
    <s v=""/>
    <s v=""/>
    <s v=""/>
    <n v="31834.080000000002"/>
    <x v="0"/>
    <s v=""/>
    <s v=""/>
    <n v="392620.28"/>
    <s v=""/>
    <n v="31834.080000000002"/>
    <s v=""/>
    <s v=""/>
    <d v="2020-01-07T00:00:00"/>
  </r>
  <r>
    <x v="0"/>
    <s v="1.1.1.1/16/A/215"/>
    <s v="Neironu tīkli fleksīvo dabisko valodu apstrādei"/>
    <x v="0"/>
    <d v="2020-02-17T00:00:00"/>
    <s v="Sabiedrība ar ierobežotu atbildību &quot;TILDE&quot;"/>
    <s v="40003027238"/>
    <s v="LATVIJAS UNIVERSITĀTE,90000076669"/>
    <n v="2"/>
    <n v="34"/>
    <n v="690654.47"/>
    <n v="690654.47"/>
    <n v="484355.98"/>
    <s v=""/>
    <s v=""/>
    <s v=""/>
    <s v=""/>
    <x v="1"/>
    <s v=""/>
    <s v=""/>
    <n v="484355.98"/>
    <s v=""/>
    <n v="206298.49"/>
    <s v=""/>
    <s v=""/>
    <d v="2020-01-07T00:00:00"/>
  </r>
  <r>
    <x v="0"/>
    <s v="1.1.1.1/16/A/216"/>
    <s v="Bezvadu M2M sistēmu līdzāspastāvēšanas risku analīze 870-876 MHz / 915-921 MHz frekvenču joslās"/>
    <x v="1"/>
    <d v="2016-11-25T00:00:00"/>
    <s v="RĪGAS TEHNISKĀ UNIVERSITĀTE"/>
    <s v="90000068977"/>
    <s v="Sabiedrība ar ierobežotu atbildību &quot;AdvanGrid&quot;,40103868579"/>
    <n v="2"/>
    <n v="36"/>
    <n v="648000"/>
    <n v="648000"/>
    <n v="550800"/>
    <s v=""/>
    <s v=""/>
    <s v=""/>
    <n v="48600"/>
    <x v="0"/>
    <s v=""/>
    <s v=""/>
    <n v="599400"/>
    <s v=""/>
    <n v="48600"/>
    <s v=""/>
    <s v=""/>
    <d v="2020-01-07T00:00:00"/>
  </r>
  <r>
    <x v="0"/>
    <s v="1.1.1.1/16/A/217"/>
    <s v="Daudzaģentu viedās automatizācijas tehnoloģija lauksaimniecībai un zivsaimniecībai"/>
    <x v="1"/>
    <d v="2016-11-24T00:00:00"/>
    <s v="SIA Swarm Robotics"/>
    <s v="45403022284"/>
    <s v="RĪGAS TEHNISKĀ UNIVERSITĀTE,90000068977"/>
    <n v="2"/>
    <n v="36"/>
    <n v="891680.05"/>
    <n v="891680.05"/>
    <n v="599007.13"/>
    <s v=""/>
    <s v=""/>
    <s v=""/>
    <s v=""/>
    <x v="1"/>
    <s v=""/>
    <s v=""/>
    <n v="599007.13"/>
    <s v=""/>
    <n v="292672.92"/>
    <s v=""/>
    <s v=""/>
    <d v="2020-01-07T00:00:00"/>
  </r>
  <r>
    <x v="0"/>
    <s v="1.1.1.1/16/A/218"/>
    <s v="Ilgtspējīgas satiksmes organizēšana Rīgā: uz tehnoloģijām balstītas pilsētas transporta politikas analīze un ietekme uz labklājību (STiR). _x000a__x000a_Sustainable traffic in Riga: The analysis and welfare impact of technology-driven urban transport policies (STiR)."/>
    <x v="1"/>
    <d v="2016-11-24T00:00:00"/>
    <s v="BALTIJAS STARPTAUTISKAIS EKONOMIKAS POLITIKAS STUDIJU CENTRS"/>
    <s v="40008067241"/>
    <m/>
    <n v="1"/>
    <n v="36"/>
    <n v="577866.56000000006"/>
    <n v="577866.56000000006"/>
    <n v="491186.6"/>
    <s v=""/>
    <s v=""/>
    <s v=""/>
    <n v="43339.98"/>
    <x v="0"/>
    <s v=""/>
    <s v=""/>
    <n v="534526.57999999996"/>
    <s v=""/>
    <n v="43339.98"/>
    <s v=""/>
    <s v=""/>
    <d v="2020-01-07T00:00:00"/>
  </r>
  <r>
    <x v="0"/>
    <s v="1.1.1.1/16/A/219"/>
    <s v="Daudzslāņu valodas resursu kopa teksta semantiskai analīzei un sintēzei latviešu valodā"/>
    <x v="0"/>
    <d v="2020-03-23T00:00:00"/>
    <s v="Latvijas Universitātes Matemātikas un informātikas institūts"/>
    <s v="90002111761"/>
    <s v="Sabiedrība ar ierobežotu atbildību &quot;LETA&quot;,40003229349"/>
    <n v="2"/>
    <n v="34"/>
    <n v="657864.39"/>
    <n v="647988.85"/>
    <n v="550790.52"/>
    <s v=""/>
    <s v=""/>
    <s v=""/>
    <n v="48599.16"/>
    <x v="0"/>
    <s v=""/>
    <s v=""/>
    <n v="637243.92000000004"/>
    <n v="37854.239999999998"/>
    <n v="10744.93"/>
    <n v="9875.5400000000009"/>
    <s v=""/>
    <d v="2020-01-07T00:00:00"/>
  </r>
  <r>
    <x v="0"/>
    <s v="1.1.1.1/16/A/220"/>
    <s v="Priedes, egles un kadiķa skuju ēterisko eļļu izmantošana dzīvnieku slimību kontrolei un profilaksei"/>
    <x v="1"/>
    <d v="2016-11-24T00:00:00"/>
    <s v="Atvasināta publiska persona &quot;Latvijas Valsts mežzinātnes institūts &quot;Silava&quot;&quot;"/>
    <s v="90002121030"/>
    <s v="LATVIJAS LAUKSAIMNIECĪBAS UNIVERSITĀTE,90000041898"/>
    <n v="2"/>
    <n v="36"/>
    <n v="490285.84"/>
    <n v="490285.84"/>
    <n v="453514.4"/>
    <s v=""/>
    <s v=""/>
    <s v=""/>
    <s v=""/>
    <x v="1"/>
    <s v=""/>
    <s v=""/>
    <n v="453514.4"/>
    <s v=""/>
    <n v="36771.440000000002"/>
    <s v=""/>
    <s v=""/>
    <d v="2020-01-07T00:00:00"/>
  </r>
  <r>
    <x v="0"/>
    <s v="1.1.1.1/16/A/221"/>
    <s v="Ribes ģints augu, Cecidophyopsis pumpurērču un upeņu reversijas vīrusa savstarpējās mijiedarbības aspektu izpēte ilgtspējīgai upeņu un citu jāņogu ģints ogulāju selekcijai un audzēšanai"/>
    <x v="1"/>
    <d v="2016-11-25T00:00:00"/>
    <s v="Atvasināta publiska persona &quot;Dārzkopības institūts&quot;"/>
    <s v="90002127692"/>
    <s v="Atvasināta publiska persona &quot;Latvijas Biomedicīnas pētījumu un studiju centrs&quot;,90002120158_x000a_Atvasināta publiska persona &quot;Dārzkopības institūts&quot;,90002127692"/>
    <n v="2"/>
    <n v="36"/>
    <n v="630481.59"/>
    <n v="630481.59"/>
    <n v="535909.34"/>
    <s v=""/>
    <s v=""/>
    <s v=""/>
    <n v="47286.12"/>
    <x v="0"/>
    <s v=""/>
    <s v=""/>
    <n v="630481.59"/>
    <n v="47286.13"/>
    <s v=""/>
    <s v=""/>
    <s v=""/>
    <d v="2020-01-07T00:00:00"/>
  </r>
  <r>
    <x v="0"/>
    <s v="1.1.1.1/16/A/222"/>
    <s v="TITĀNA REDUCĒŠANAS PROCESA ILGTSPĒJAS UN EFEKTIVITĀTES NODROŠINĀŠANA"/>
    <x v="1"/>
    <d v="2016-11-25T00:00:00"/>
    <s v="Sabiedrība ar ierobežotu atbildību &quot;AM BIROJS&quot;"/>
    <s v="40003511316"/>
    <m/>
    <n v="2"/>
    <n v="18"/>
    <n v="800836.56"/>
    <n v="734270.24"/>
    <n v="587416.18000000005"/>
    <s v=""/>
    <s v=""/>
    <s v=""/>
    <s v=""/>
    <x v="1"/>
    <s v=""/>
    <s v=""/>
    <n v="587416.18000000005"/>
    <s v=""/>
    <n v="146854.06"/>
    <s v=""/>
    <n v="66566.320000000007"/>
    <d v="2020-01-07T00:00:00"/>
  </r>
  <r>
    <x v="0"/>
    <s v="1.1.1.1/16/A/223"/>
    <s v="Ūdeņraža iegūšana ar lāzera starojumu"/>
    <x v="1"/>
    <d v="2016-11-24T00:00:00"/>
    <s v="Rēzeknes Tehnoloģiju akadēmija"/>
    <s v="90000011588"/>
    <m/>
    <n v="1"/>
    <n v="30"/>
    <n v="385018.35"/>
    <n v="385018.35"/>
    <n v="327265.59000000003"/>
    <s v=""/>
    <s v=""/>
    <s v=""/>
    <n v="28876.38"/>
    <x v="0"/>
    <s v=""/>
    <s v=""/>
    <n v="385018.35"/>
    <n v="28876.38"/>
    <s v=""/>
    <s v=""/>
    <s v=""/>
    <d v="2020-01-07T00:00:00"/>
  </r>
  <r>
    <x v="0"/>
    <s v="1.1.1.1/16/A/224"/>
    <s v="Cilvēkkapitāla un sociālā kapitāla veidošana pētniecībai, attīstībai un inovācijai RIS3 specializācijas jomās"/>
    <x v="1"/>
    <d v="2016-11-24T00:00:00"/>
    <s v="RĪGAS TEHNISKĀ UNIVERSITĀTE"/>
    <s v="90000068977"/>
    <s v="Polytechnic University of Valencia, Instituto de Gestión de la Innovación y del Conocimiento – INGENIO (CSIC-UPV),ESQ4618001D"/>
    <n v="1"/>
    <n v="36"/>
    <n v="585521.77"/>
    <n v="585521.77"/>
    <n v="497693.51"/>
    <s v=""/>
    <s v=""/>
    <s v=""/>
    <n v="43914.13"/>
    <x v="0"/>
    <s v=""/>
    <s v=""/>
    <n v="541607.64"/>
    <s v=""/>
    <n v="43914.13"/>
    <s v=""/>
    <s v=""/>
    <d v="2020-01-07T00:00:00"/>
  </r>
  <r>
    <x v="0"/>
    <s v="1.1.1.1/16/A/225"/>
    <s v="Ģenerators ar magnētiskās plūsmas pārslēgšanu divriteņiem un maziem lidojošiem aparātiem"/>
    <x v="1"/>
    <d v="2016-11-24T00:00:00"/>
    <s v="VENTSPILS AUGSTSKOLA"/>
    <s v="90000362426"/>
    <m/>
    <n v="1"/>
    <n v="30"/>
    <n v="413368.76"/>
    <n v="413368.76"/>
    <n v="351363.46"/>
    <s v=""/>
    <s v=""/>
    <s v=""/>
    <n v="31002.65"/>
    <x v="0"/>
    <s v=""/>
    <s v=""/>
    <n v="413368.76"/>
    <n v="31002.65"/>
    <s v=""/>
    <s v=""/>
    <s v=""/>
    <d v="2020-01-07T00:00:00"/>
  </r>
  <r>
    <x v="0"/>
    <s v="1.1.1.1/16/A/226"/>
    <s v="Pētnieciskais darbs, lai radītu būtiski uzlabotu un Eiropas tirgū konkurētspējīgu daudzslāņu polimēra iepakojuma materiālu"/>
    <x v="1"/>
    <d v="2016-11-24T00:00:00"/>
    <s v="Sabiedrība ar ierobežotu atbildību &quot;POLIPAKS&quot;"/>
    <s v="40003283415"/>
    <m/>
    <n v="1"/>
    <n v="24"/>
    <n v="521837.94"/>
    <n v="472733.64"/>
    <n v="236147.8"/>
    <s v=""/>
    <s v=""/>
    <s v=""/>
    <s v=""/>
    <x v="1"/>
    <s v=""/>
    <s v=""/>
    <n v="236147.8"/>
    <s v=""/>
    <n v="236585.84"/>
    <s v=""/>
    <n v="49104.3"/>
    <d v="2020-01-07T00:00:00"/>
  </r>
  <r>
    <x v="0"/>
    <s v="1.1.1.1/16/A/227"/>
    <s v="Mikrobiomu ietekmējošo faktoru un korelācijas analīze ar paaugstināta riska stāvokļiem Latvijas iedzīvotāju populācijā"/>
    <x v="1"/>
    <d v="2016-11-24T00:00:00"/>
    <s v="LATVIJAS UNIVERSITĀTE"/>
    <s v="90000076669"/>
    <s v="Atvasināta publiska persona &quot;Latvijas Biomedicīnas pētījumu un studiju centrs&quot;,90002120158"/>
    <n v="2"/>
    <n v="30"/>
    <n v="648648"/>
    <n v="648648"/>
    <n v="551350.80000000005"/>
    <s v=""/>
    <s v=""/>
    <s v=""/>
    <n v="48648.61"/>
    <x v="0"/>
    <s v=""/>
    <s v=""/>
    <n v="599999.41"/>
    <s v=""/>
    <n v="48648.59"/>
    <s v=""/>
    <s v=""/>
    <d v="2020-01-07T00:00:00"/>
  </r>
  <r>
    <x v="0"/>
    <s v="1.1.1.1/16/A/228"/>
    <s v="Funkcionālie materiāli termālo neitronu un rentgenstarojuma detektēšanai"/>
    <x v="1"/>
    <d v="2016-11-24T00:00:00"/>
    <s v="Atvasināta publiska persona LATVIJAS UNIVERSITĀTES CIETVIELU FIZIKAS INSTITŪTS"/>
    <s v="90002124925"/>
    <m/>
    <n v="1"/>
    <n v="36"/>
    <n v="648463.56999999995"/>
    <n v="648463.56999999995"/>
    <n v="551193.91"/>
    <s v=""/>
    <s v=""/>
    <s v=""/>
    <n v="48634.83"/>
    <x v="0"/>
    <s v=""/>
    <s v=""/>
    <n v="648463.56999999995"/>
    <n v="48634.83"/>
    <s v=""/>
    <s v=""/>
    <s v=""/>
    <d v="2020-01-07T00:00:00"/>
  </r>
  <r>
    <x v="0"/>
    <s v="1.1.1.1/16/A/229"/>
    <s v="Biomateriāla un datu kvalitātes standartizācijas pētījums onkoloģijā"/>
    <x v="1"/>
    <d v="2016-11-24T00:00:00"/>
    <s v="LATVIJAS UNIVERSITĀTE"/>
    <s v="90000076669"/>
    <s v="Atvasināta publiska persona &quot;Latvijas Biomedicīnas pētījumu un studiju centrs&quot;,90002120158"/>
    <n v="3"/>
    <n v="33"/>
    <n v="648648"/>
    <n v="648648"/>
    <n v="551350.80000000005"/>
    <s v=""/>
    <s v=""/>
    <s v=""/>
    <n v="48648.6"/>
    <x v="0"/>
    <s v=""/>
    <s v=""/>
    <n v="599999.4"/>
    <s v=""/>
    <n v="48648.6"/>
    <s v=""/>
    <s v=""/>
    <d v="2020-01-07T00:00:00"/>
  </r>
  <r>
    <x v="0"/>
    <s v="1.1.1.1/16/A/230"/>
    <s v="Kauleņkoku stādu un augļu audzēšanas paņēmienu pilnveide un attīstīšana balstīta to ģenētisko resursu un audzēšanas vides izpētē"/>
    <x v="1"/>
    <d v="2016-11-25T00:00:00"/>
    <s v="Atvasināta publiska persona &quot;Dārzkopības institūts&quot;"/>
    <s v="90002127692"/>
    <m/>
    <n v="1"/>
    <n v="36"/>
    <n v="501270.99"/>
    <n v="500554.19"/>
    <n v="425471.07"/>
    <s v=""/>
    <s v=""/>
    <s v=""/>
    <n v="37541.56"/>
    <x v="0"/>
    <s v=""/>
    <s v=""/>
    <n v="492867.79"/>
    <n v="29855.16"/>
    <n v="7686.4"/>
    <n v="716.8"/>
    <s v=""/>
    <d v="2020-01-07T00:00:00"/>
  </r>
  <r>
    <x v="0"/>
    <s v="1.1.1.1/16/A/231"/>
    <s v="Kuņģa vēža izraisītas mirstības prevencijas pasākumu kompleksa ieviešanas pētījums, likvidējot H.pylori infekciju un savlaicīgi atklājot kuņģa pirmsvēža stāvokļus"/>
    <x v="1"/>
    <d v="2016-11-24T00:00:00"/>
    <s v="LATVIJAS UNIVERSITĀTE"/>
    <s v="90000076669"/>
    <s v="Starptautiskā vēža izpētes aģentūra ,WHA18.44_x000a_SIA &quot;Akadēmiskā histoloģijas laboratorija&quot;,50003514371"/>
    <n v="2"/>
    <n v="24"/>
    <n v="778648"/>
    <n v="648648"/>
    <n v="551350.80000000005"/>
    <s v=""/>
    <s v=""/>
    <s v=""/>
    <n v="48648.6"/>
    <x v="0"/>
    <s v=""/>
    <s v=""/>
    <n v="599999.4"/>
    <s v=""/>
    <n v="48648.6"/>
    <s v=""/>
    <n v="130000"/>
    <d v="2020-01-07T00:00:00"/>
  </r>
  <r>
    <x v="0"/>
    <s v="1.1.1.1/16/A/232"/>
    <s v="Nanosensoru tehnoloģijas portatīvs izelpas analizators kuņģa vēža un pirmsvēža stāvokļu skrīningam"/>
    <x v="1"/>
    <d v="2016-11-24T00:00:00"/>
    <s v="LATVIJAS UNIVERSITĀTE"/>
    <s v="90000076669"/>
    <s v="Technion Research and Development Foundation,TRDF-510097918"/>
    <n v="1"/>
    <n v="28"/>
    <n v="778648"/>
    <n v="648648"/>
    <n v="551350.80000000005"/>
    <s v=""/>
    <s v=""/>
    <s v=""/>
    <n v="48648.6"/>
    <x v="0"/>
    <s v=""/>
    <s v=""/>
    <n v="599999.4"/>
    <s v=""/>
    <n v="48648.6"/>
    <s v=""/>
    <n v="130000"/>
    <d v="2020-01-07T00:00:00"/>
  </r>
  <r>
    <x v="0"/>
    <s v="1.1.1.1/16/A/233"/>
    <s v="KOMPETENCĒS BALSTĪTAS VIDEO MĀCĪBU VIDES VEIDOŠANA"/>
    <x v="1"/>
    <d v="2016-11-24T00:00:00"/>
    <s v="Sabiedrība ar ierobežotu atbildību &quot;BALTIJAS DATORU AKADĒMIJA&quot;"/>
    <s v="50003138501"/>
    <s v="VENTSPILS AUGSTSKOLA,90000362426"/>
    <n v="2"/>
    <n v="36"/>
    <n v="502538"/>
    <n v="502538"/>
    <n v="251269"/>
    <s v=""/>
    <s v=""/>
    <s v=""/>
    <s v=""/>
    <x v="1"/>
    <s v=""/>
    <s v=""/>
    <n v="251269"/>
    <s v=""/>
    <n v="251269"/>
    <s v=""/>
    <s v=""/>
    <d v="2020-01-07T00:00:00"/>
  </r>
  <r>
    <x v="0"/>
    <s v="1.1.1.1/16/A/234"/>
    <s v="Asinhronās loģiskās shēmas: metodes un programmatūras rīki projektēšanai pārkonfigurējamajā vidē"/>
    <x v="0"/>
    <d v="2020-06-18T00:00:00"/>
    <s v="VENTSPILS AUGSTSKOLA"/>
    <s v="90000362426"/>
    <m/>
    <n v="1"/>
    <n v="36"/>
    <n v="287891.90000000002"/>
    <n v="287891.90000000002"/>
    <n v="244708.1"/>
    <s v=""/>
    <s v=""/>
    <s v=""/>
    <n v="21591.9"/>
    <x v="0"/>
    <s v=""/>
    <s v=""/>
    <n v="287891.90000000002"/>
    <n v="21591.9"/>
    <s v=""/>
    <s v=""/>
    <s v=""/>
    <d v="2020-01-07T00:00:00"/>
  </r>
  <r>
    <x v="0"/>
    <s v="1.1.1.1/16/A/235"/>
    <s v="Pētījums par atkritumu un atjaunojamo resursu gazifikācijas procesiem, sintētiskās gāzes analīzes veikšana un gāzes attīrīšanas modeļa izstrādi."/>
    <x v="1"/>
    <d v="2016-11-24T00:00:00"/>
    <s v="Sabiedrība ar ierobežotu atbildību &quot;AGWG&quot;"/>
    <s v="40103979747"/>
    <s v="Valsts zinātniskais institūts - atvasināta publiska persona  &quot;Fizikālās enerģētikas institūts&quot;,90002128912"/>
    <n v="1"/>
    <n v="18"/>
    <n v="899488"/>
    <n v="899488"/>
    <n v="507983.76"/>
    <s v=""/>
    <s v=""/>
    <s v=""/>
    <s v=""/>
    <x v="1"/>
    <s v=""/>
    <s v=""/>
    <n v="507983.76"/>
    <s v=""/>
    <n v="391504.24"/>
    <s v=""/>
    <s v=""/>
    <d v="2020-01-07T00:00:00"/>
  </r>
  <r>
    <x v="0"/>
    <s v="1.1.1.1/16/A/236"/>
    <s v="Kosmiskās ģeodēzijas tehnoloģiju bāzētas ITRF tīkla novērojumu stacijas izveide VSRC radioteleskopu kompleksā"/>
    <x v="1"/>
    <d v="2016-11-25T00:00:00"/>
    <s v="VENTSPILS AUGSTSKOLA"/>
    <s v="90000362426"/>
    <m/>
    <n v="5"/>
    <n v="30"/>
    <n v="188015"/>
    <n v="188015"/>
    <n v="159812.74"/>
    <s v=""/>
    <s v=""/>
    <s v=""/>
    <n v="14101.13"/>
    <x v="0"/>
    <s v=""/>
    <s v=""/>
    <n v="188015"/>
    <n v="14101.13"/>
    <s v=""/>
    <s v=""/>
    <s v=""/>
    <d v="2020-01-07T00:00:00"/>
  </r>
  <r>
    <x v="0"/>
    <s v="1.1.1.1/16/A/237"/>
    <s v="Dalītās virsgrāmatas tehnoloģija Latvijas finanšu nozarē"/>
    <x v="1"/>
    <d v="2017-02-17T00:00:00"/>
    <s v="&quot;Vertex Capital&quot; SIA"/>
    <s v="40103486091"/>
    <s v="SIA &quot;Biznesa, mākslas un tehnoloģiju augstskola &quot;RISEBA&quot;&quot;,40003090010"/>
    <n v="2"/>
    <n v="24"/>
    <n v="286595.28000000003"/>
    <n v="286595.28000000003"/>
    <n v="243605.98"/>
    <s v=""/>
    <s v=""/>
    <s v=""/>
    <n v="21494.65"/>
    <x v="0"/>
    <s v=""/>
    <s v=""/>
    <n v="265100.63"/>
    <s v=""/>
    <n v="21494.65"/>
    <s v=""/>
    <s v=""/>
    <d v="2020-01-07T00:00:00"/>
  </r>
  <r>
    <x v="0"/>
    <s v="1.1.1.1/16/A/238"/>
    <s v="Kognitīvās un rumpja dziļās, virspusējās muskulatūras vingrinājumu programmas, 3D virtuālās realitātes spēles ietvarā, nozīme veselības uzlabošanā vecāka gada gājuma cilvēku vidū."/>
    <x v="1"/>
    <d v="2016-11-24T00:00:00"/>
    <s v="LATVIJAS SPORTA PEDAGOĢIJAS AKADĒMIJA"/>
    <s v="90000055243"/>
    <s v="SIA &quot;APPLY&quot;,44103077477"/>
    <n v="1"/>
    <n v="36"/>
    <n v="134155.96"/>
    <n v="120617.66"/>
    <n v="102525.01"/>
    <s v=""/>
    <s v=""/>
    <s v=""/>
    <n v="9046.33"/>
    <x v="0"/>
    <s v=""/>
    <s v=""/>
    <n v="111571.34"/>
    <s v=""/>
    <n v="9046.32"/>
    <s v=""/>
    <n v="13538.3"/>
    <d v="2020-01-07T00:00:00"/>
  </r>
  <r>
    <x v="0"/>
    <s v="1.1.1.1/16/A/239"/>
    <s v="Latviešu vietējā uzņēmēja sociālā portreta monitoringa sistēmas izstrāde"/>
    <x v="1"/>
    <d v="2016-11-24T00:00:00"/>
    <s v="VENTSPILS AUGSTSKOLA"/>
    <s v="90000362426"/>
    <s v="LATVIJAS UNIVERSITĀTE,90000076669_x000a_VENTSPILS AUGSTSKOLA,90000362426_x000a_Latvijas Universitātes Matemātikas un informātikas institūts,90002111761"/>
    <n v="3"/>
    <n v="36"/>
    <n v="642564.12"/>
    <n v="642564.12"/>
    <n v="546179.5"/>
    <s v=""/>
    <s v=""/>
    <s v=""/>
    <n v="48192.31"/>
    <x v="0"/>
    <s v=""/>
    <s v=""/>
    <n v="642564.12"/>
    <n v="48192.31"/>
    <s v=""/>
    <s v=""/>
    <s v=""/>
    <d v="2020-01-07T00:00:00"/>
  </r>
  <r>
    <x v="0"/>
    <s v="1.1.1.1/16/A/240"/>
    <s v="Cilmes šūnu stimulēšanas tehnoloģija to kultivēšanas apstākļos jaunu šūnu terapijas produktu audzēšanas nolūkos"/>
    <x v="1"/>
    <d v="2016-11-25T00:00:00"/>
    <s v="RĪGAS TEHNISKĀ UNIVERSITĀTE"/>
    <s v="90000068977"/>
    <s v="&quot;CILMES ŠŪNU TEHNOLOĢIJAS&quot; SIA,40103177471"/>
    <n v="2"/>
    <n v="36"/>
    <n v="644998.59"/>
    <n v="644998.59"/>
    <n v="548248.80000000005"/>
    <s v=""/>
    <s v=""/>
    <s v=""/>
    <n v="48374.89"/>
    <x v="0"/>
    <s v=""/>
    <s v=""/>
    <n v="596623.68999999994"/>
    <s v=""/>
    <n v="48374.9"/>
    <s v=""/>
    <s v=""/>
    <d v="2020-01-07T00:00:00"/>
  </r>
  <r>
    <x v="0"/>
    <s v="1.1.1.1/16/A/241"/>
    <s v="Bezvadu sensoru tīkli ēku energoefektivitātes revīzijai"/>
    <x v="1"/>
    <d v="2016-07-25T00:00:00"/>
    <s v="RĪGAS TEHNISKĀ UNIVERSITĀTE"/>
    <s v="90000068977"/>
    <m/>
    <n v="1"/>
    <n v="36"/>
    <n v="602244"/>
    <n v="602244"/>
    <n v="511907.4"/>
    <s v=""/>
    <s v=""/>
    <s v=""/>
    <n v="45168.3"/>
    <x v="0"/>
    <s v=""/>
    <s v=""/>
    <n v="557075.69999999995"/>
    <s v=""/>
    <n v="45168.3"/>
    <s v=""/>
    <s v=""/>
    <d v="2020-01-07T00:00:00"/>
  </r>
  <r>
    <x v="0"/>
    <s v="1.1.1.1/16/A/242"/>
    <s v="Mērenā klimata joslā nelabvēlīgiem vides faktoriem izturīgu liepu izlase un klonu izlase pilsētas apstādījumiem"/>
    <x v="1"/>
    <d v="2016-11-24T00:00:00"/>
    <s v="LATVIJAS UNIVERSITĀTE"/>
    <s v="90000076669"/>
    <s v="Atvasināta publiska persona &quot;Latvijas Valsts mežzinātnes institūts &quot;Silava&quot;&quot;,90002121030"/>
    <n v="2"/>
    <n v="36"/>
    <n v="648000"/>
    <n v="648000"/>
    <n v="550800"/>
    <s v=""/>
    <s v=""/>
    <s v=""/>
    <n v="48600"/>
    <x v="0"/>
    <s v=""/>
    <s v=""/>
    <n v="599400"/>
    <s v=""/>
    <n v="48600"/>
    <s v=""/>
    <s v=""/>
    <d v="2020-01-07T00:00:00"/>
  </r>
  <r>
    <x v="0"/>
    <s v="1.1.1.1/16/A/243"/>
    <s v="INOVATĪVA ZEMA UN NULLES ENERGOPATĒRIŅA ĒKAS BEZRĀMJA KONSTRUKCIJA"/>
    <x v="1"/>
    <d v="2016-07-22T00:00:00"/>
    <s v="LATVIJAS LAUKSAIMNIECĪBAS UNIVERSITĀTE"/>
    <s v="90000041898"/>
    <m/>
    <n v="1"/>
    <n v="36"/>
    <n v="449331.68"/>
    <n v="449331.68"/>
    <n v="381931.92"/>
    <s v=""/>
    <s v=""/>
    <s v=""/>
    <n v="33699.870000000003"/>
    <x v="0"/>
    <s v=""/>
    <s v=""/>
    <n v="415631.79"/>
    <s v=""/>
    <n v="33699.89"/>
    <s v=""/>
    <s v=""/>
    <d v="2020-01-07T00:00:00"/>
  </r>
  <r>
    <x v="0"/>
    <s v="1.1.1.1/16/A/244"/>
    <s v="Inovatīvas tehnoloģijas pielietošana jaunās paaudzes mēslojuma, uz dabas ceolīta bāzes, izstrādei un efektivitāte novērtējums"/>
    <x v="1"/>
    <d v="2016-07-22T00:00:00"/>
    <s v="LATVIJAS UNIVERSITĀTE"/>
    <s v="90000076669"/>
    <m/>
    <n v="1"/>
    <n v="36"/>
    <n v="615303.39"/>
    <n v="615303.39"/>
    <n v="523007.88"/>
    <s v=""/>
    <s v=""/>
    <s v=""/>
    <n v="46147.75"/>
    <x v="0"/>
    <s v=""/>
    <s v=""/>
    <n v="569155.63"/>
    <s v=""/>
    <n v="46147.76"/>
    <s v=""/>
    <s v=""/>
    <d v="2020-01-07T00:00:00"/>
  </r>
  <r>
    <x v="0"/>
    <s v="1.1.1.1/16/A/245"/>
    <s v="Inovatīvu attālās izpētes produktu attīstība jūras piekrastes ūdeņu efektīvākai pārvaldībai (akronīms - SCALE)"/>
    <x v="1"/>
    <d v="2016-11-25T00:00:00"/>
    <s v="Nodibinājums &quot;VIDES RISINĀJUMU INSTITŪTS&quot;"/>
    <s v="50008131571"/>
    <m/>
    <n v="1"/>
    <n v="36"/>
    <n v="573065"/>
    <n v="573065"/>
    <n v="487105.26"/>
    <s v=""/>
    <s v=""/>
    <s v=""/>
    <n v="42979.87"/>
    <x v="0"/>
    <s v=""/>
    <s v=""/>
    <n v="530085.13"/>
    <s v=""/>
    <n v="42979.87"/>
    <s v=""/>
    <s v=""/>
    <d v="2020-01-07T00:00:00"/>
  </r>
  <r>
    <x v="0"/>
    <s v="1.1.1.1/16/A/246"/>
    <s v="Inovatīvas tehnoloģijas izstrāde augstas tīrības nodrošināšanai kristālu audzēšanas procesā izmantojot MHD levitāciju"/>
    <x v="1"/>
    <d v="2016-07-22T00:00:00"/>
    <s v="LATVIJAS UNIVERSITĀTE"/>
    <s v="90000076669"/>
    <m/>
    <n v="2"/>
    <n v="36"/>
    <n v="642036"/>
    <n v="642036"/>
    <n v="545730.6"/>
    <s v=""/>
    <s v=""/>
    <s v=""/>
    <n v="48152.7"/>
    <x v="0"/>
    <s v=""/>
    <s v=""/>
    <n v="593883.30000000005"/>
    <s v=""/>
    <n v="48152.7"/>
    <s v=""/>
    <s v=""/>
    <d v="2020-01-07T00:00:00"/>
  </r>
  <r>
    <x v="0"/>
    <s v="1.1.1.1/16/A/247"/>
    <s v="Konceptprojekta attīstīšana un testēšana inovatīvai piena govju SARA sindroma detektēšanas ierīcei"/>
    <x v="1"/>
    <d v="2016-07-22T00:00:00"/>
    <s v="LATVIJAS UNIVERSITĀTE"/>
    <s v="90000076669"/>
    <s v="LATVIJAS LAUKSAIMNIECĪBAS UNIVERSITĀTE,90000041898"/>
    <n v="2"/>
    <n v="30"/>
    <n v="647872.71"/>
    <n v="647872.71"/>
    <n v="550691.81000000006"/>
    <s v=""/>
    <s v=""/>
    <s v=""/>
    <n v="48590.45"/>
    <x v="0"/>
    <s v=""/>
    <s v=""/>
    <n v="599282.26"/>
    <s v=""/>
    <n v="48590.45"/>
    <s v=""/>
    <s v=""/>
    <d v="2020-01-07T00:00:00"/>
  </r>
  <r>
    <x v="0"/>
    <s v="1.1.1.1/16/A/248"/>
    <s v="Algoritmu pētījumi un izstrāde, izmantojot (ar automatizācijas un datormācības pakāpi veidotus) mākslīgā intelekta komponentu konfigurācijas, ar mērķi novērst noziedzīgi iegūtu līdzekļu legalizāciju"/>
    <x v="1"/>
    <d v="2016-11-24T00:00:00"/>
    <s v="Sabiedrība ar ierobežotu atbildību &quot;Intrum Justitia Software Development Centre&quot;"/>
    <s v="40103314641"/>
    <m/>
    <n v="1"/>
    <n v="12"/>
    <n v="691495.76"/>
    <n v="691495.76"/>
    <n v="249194.17"/>
    <s v=""/>
    <s v=""/>
    <s v=""/>
    <s v=""/>
    <x v="1"/>
    <s v=""/>
    <s v=""/>
    <n v="249194.17"/>
    <s v=""/>
    <n v="442301.59"/>
    <s v=""/>
    <s v=""/>
    <d v="2020-01-07T00:00:00"/>
  </r>
  <r>
    <x v="0"/>
    <s v="1.1.1.1/16/A/249"/>
    <s v="Litiju vadošas polimēru jonu šķidrumu kompozītu membrānas litija akumulatoriem"/>
    <x v="1"/>
    <d v="2016-11-25T00:00:00"/>
    <s v="LATVIJAS UNIVERSITĀTE"/>
    <s v="90000076669"/>
    <m/>
    <n v="1"/>
    <n v="36"/>
    <n v="587550.09"/>
    <n v="587550.09"/>
    <n v="499417.65"/>
    <s v=""/>
    <s v=""/>
    <s v=""/>
    <n v="44066.25"/>
    <x v="0"/>
    <s v=""/>
    <s v=""/>
    <n v="543483.9"/>
    <s v=""/>
    <n v="44066.19"/>
    <s v=""/>
    <s v=""/>
    <d v="2020-01-07T00:00:00"/>
  </r>
  <r>
    <x v="0"/>
    <s v="1.1.1.1/16/A/250"/>
    <s v="Zirnekļu zīda proteīnu strukturālie pētījumi jaunu biomateriālu dizainam"/>
    <x v="1"/>
    <d v="2016-11-24T00:00:00"/>
    <s v="Atvasināta publiska persona &quot;Latvijas Organiskās sintēzes institūts&quot;"/>
    <s v="90002111653"/>
    <m/>
    <n v="1"/>
    <n v="36"/>
    <n v="642471.39"/>
    <n v="642471.39"/>
    <n v="546100.68000000005"/>
    <s v=""/>
    <s v=""/>
    <s v=""/>
    <n v="48185.35"/>
    <x v="0"/>
    <s v=""/>
    <s v=""/>
    <n v="594286.03"/>
    <s v=""/>
    <n v="48185.36"/>
    <s v=""/>
    <s v=""/>
    <d v="2020-01-07T00:00:00"/>
  </r>
  <r>
    <x v="0"/>
    <s v="1.1.1.1/16/A/251"/>
    <s v="Kokaugu novērtēšana izmantojot augu bioķīmiskā sastāva, uzbūves un lapotnes struktūras īpatnības"/>
    <x v="1"/>
    <d v="2016-11-24T00:00:00"/>
    <s v="LATVIJAS LAUKSAIMNIECĪBAS UNIVERSITĀTE"/>
    <s v="90000041898"/>
    <m/>
    <n v="3"/>
    <n v="36"/>
    <n v="640000"/>
    <n v="640000"/>
    <n v="544000"/>
    <s v=""/>
    <s v=""/>
    <s v=""/>
    <n v="48000"/>
    <x v="0"/>
    <s v=""/>
    <s v=""/>
    <n v="640000"/>
    <n v="48000"/>
    <s v=""/>
    <s v=""/>
    <s v=""/>
    <d v="2020-01-07T00:00:00"/>
  </r>
  <r>
    <x v="0"/>
    <s v="1.1.1.1/16/A/252"/>
    <s v="Informācijas sistēmu modelēšanas principu piemērošana strukturētai un mērķtiecīgai kompetenču pārvaldībai"/>
    <x v="0"/>
    <d v="2020-06-10T00:00:00"/>
    <s v="Sabiedrība ar ierobežotu atbildību &quot;BALTIJAS DATORU AKADĒMIJA&quot;"/>
    <s v="50003138501"/>
    <m/>
    <n v="2"/>
    <n v="36"/>
    <n v="508743.23"/>
    <n v="508743.23"/>
    <n v="254371.62"/>
    <s v=""/>
    <s v=""/>
    <s v=""/>
    <s v=""/>
    <x v="1"/>
    <s v=""/>
    <s v=""/>
    <n v="254371.62"/>
    <s v=""/>
    <n v="254371.61"/>
    <s v=""/>
    <s v=""/>
    <d v="2020-01-07T00:00:00"/>
  </r>
  <r>
    <x v="0"/>
    <s v="1.1.1.1/16/A/253"/>
    <s v="Duālo epiģenētikas enzīmu inhibitoru racionāls dizains vēža ārstniecībai"/>
    <x v="1"/>
    <d v="2016-11-24T00:00:00"/>
    <s v="Atvasināta publiska persona &quot;Latvijas Organiskās sintēzes institūts&quot;"/>
    <s v="90002111653"/>
    <m/>
    <n v="1"/>
    <n v="36"/>
    <n v="637654.4"/>
    <n v="637654.4"/>
    <n v="542006.24"/>
    <s v=""/>
    <s v=""/>
    <s v=""/>
    <n v="47824.08"/>
    <x v="0"/>
    <s v=""/>
    <s v=""/>
    <n v="589830.31999999995"/>
    <s v=""/>
    <n v="47824.08"/>
    <s v=""/>
    <s v=""/>
    <d v="2020-01-07T00:00:00"/>
  </r>
  <r>
    <x v="0"/>
    <s v="1.1.1.1/16/A/254"/>
    <s v="Aromātu veidojošās vielas 2-feniletanola biosintēze no rūpniecības blakusproduktiem izmantojot netradicionālos raugus Kluyveromyces marxianus. "/>
    <x v="1"/>
    <d v="2016-11-24T00:00:00"/>
    <s v="LATVIJAS UNIVERSITĀTE"/>
    <s v="90000076669"/>
    <m/>
    <n v="1"/>
    <n v="36"/>
    <n v="646695"/>
    <n v="646695"/>
    <n v="549690.74"/>
    <s v=""/>
    <s v=""/>
    <s v=""/>
    <n v="48502.13"/>
    <x v="0"/>
    <s v=""/>
    <s v=""/>
    <n v="598192.87"/>
    <s v=""/>
    <n v="48502.13"/>
    <s v=""/>
    <s v=""/>
    <d v="2020-01-07T00:00:00"/>
  </r>
  <r>
    <x v="0"/>
    <s v="1.1.1.1/16/A/255"/>
    <s v="Bifidobaktēriju sastāva regulēšana zīdaiņu mikrobiotā atkarībā no diētas_x000a_"/>
    <x v="1"/>
    <d v="2016-11-24T00:00:00"/>
    <s v="LATVIJAS UNIVERSITĀTE"/>
    <s v="90000076669"/>
    <s v="Pārtikas drošības, dzīvnieku veselības un vides zinātniskais institūts &quot;BIOR&quot;,90009235333"/>
    <n v="2"/>
    <n v="36"/>
    <n v="599697.02"/>
    <n v="599697.02"/>
    <n v="509742.46"/>
    <s v=""/>
    <s v=""/>
    <s v=""/>
    <n v="44977.279999999999"/>
    <x v="0"/>
    <s v=""/>
    <s v=""/>
    <n v="554719.74"/>
    <s v=""/>
    <n v="44977.279999999999"/>
    <s v=""/>
    <s v=""/>
    <d v="2020-01-07T00:00:00"/>
  </r>
  <r>
    <x v="0"/>
    <s v="1.1.1.1/16/A/256"/>
    <s v="Nanoelektromehānisku slēdžu izveide"/>
    <x v="0"/>
    <d v="2020-08-10T00:00:00"/>
    <s v="LATVIJAS UNIVERSITĀTE"/>
    <s v="90000076669"/>
    <m/>
    <n v="1"/>
    <n v="36"/>
    <n v="647794.68000000005"/>
    <n v="647794.68000000005"/>
    <n v="550625.48"/>
    <s v=""/>
    <s v=""/>
    <s v=""/>
    <n v="48584.61"/>
    <x v="0"/>
    <s v=""/>
    <s v=""/>
    <n v="615409.24"/>
    <n v="16199.15"/>
    <n v="32385.439999999999"/>
    <s v=""/>
    <s v=""/>
    <d v="2020-01-07T00:00:00"/>
  </r>
  <r>
    <x v="0"/>
    <s v="1.1.1.1/16/A/257"/>
    <s v="Termoelektriski nanomateriāli/topoloģiski dielektriķi efektīvākai siltuma zudumu pārveidei lietderīgā enerģijā"/>
    <x v="0"/>
    <d v="2020-08-21T00:00:00"/>
    <s v="LATVIJAS UNIVERSITĀTE"/>
    <s v="90000076669"/>
    <s v="RĪGAS TEHNISKĀ UNIVERSITĀTE,90000068977"/>
    <n v="2"/>
    <n v="36"/>
    <n v="646270.59"/>
    <n v="646270.59"/>
    <n v="549330.01"/>
    <s v=""/>
    <s v=""/>
    <s v=""/>
    <n v="48470.29"/>
    <x v="0"/>
    <s v=""/>
    <s v=""/>
    <n v="613957.06000000006"/>
    <n v="16156.76"/>
    <n v="32313.53"/>
    <s v=""/>
    <s v=""/>
    <d v="2020-01-07T00:00:00"/>
  </r>
  <r>
    <x v="0"/>
    <s v="1.1.1.1/16/A/258"/>
    <s v="Inovatīvu instrumentāli analītisko metožu izstrāde un pielietojums kombinētai plaša spektra ķīmiskā un bioloģiskā piesārņojuma izpētei, atbalstot prioritārās bioekonomikas nozares"/>
    <x v="0"/>
    <d v="2019-11-07T00:00:00"/>
    <s v="Pārtikas drošības, dzīvnieku veselības un vides zinātniskais institūts &quot;BIOR&quot;"/>
    <s v="90009235333"/>
    <m/>
    <n v="1"/>
    <n v="30"/>
    <n v="440841.16"/>
    <n v="440841.16"/>
    <n v="374715"/>
    <s v=""/>
    <s v=""/>
    <s v=""/>
    <n v="33063.08"/>
    <x v="0"/>
    <s v=""/>
    <s v=""/>
    <n v="440841.16"/>
    <n v="33063.08"/>
    <s v=""/>
    <s v=""/>
    <s v=""/>
    <d v="2020-01-07T00:00:00"/>
  </r>
  <r>
    <x v="0"/>
    <s v="1.1.1.1/16/A/259"/>
    <s v="Jaunu čukstošās galerijas modu mikrorezonatoru izstrāde optisko frekvenču standartu un biosensoru pielietojumiem, un to raksturošana ar femtosekunžu optisko frekvenču ķemmi"/>
    <x v="0"/>
    <d v="2020-07-20T00:00:00"/>
    <s v="LATVIJAS UNIVERSITĀTE"/>
    <s v="90000076669"/>
    <m/>
    <n v="1"/>
    <n v="36"/>
    <n v="635392.62"/>
    <n v="635392.62"/>
    <n v="540083.72"/>
    <s v=""/>
    <s v=""/>
    <s v=""/>
    <n v="47654.45"/>
    <x v="0"/>
    <s v=""/>
    <s v=""/>
    <n v="603622.98"/>
    <n v="15884.81"/>
    <n v="31769.64"/>
    <s v=""/>
    <s v=""/>
    <d v="2020-01-07T00:00:00"/>
  </r>
  <r>
    <x v="0"/>
    <s v="1.1.1.1/16/A/260"/>
    <s v="Audžu uz kūdras augsnēm vētru bojājumu riska novērtēšanas rīka izstrāde"/>
    <x v="0"/>
    <d v="2020-11-03T00:00:00"/>
    <s v="Atvasināta publiska persona &quot;Latvijas Valsts mežzinātnes institūts &quot;Silava&quot;&quot;"/>
    <s v="90002121030"/>
    <s v="Sabiedrība ar ierobežotu atbildību &quot;MVR LUX&quot;,45403020372"/>
    <n v="1"/>
    <n v="36"/>
    <n v="551425.09"/>
    <n v="551425.09"/>
    <n v="374969.05"/>
    <s v=""/>
    <s v=""/>
    <s v=""/>
    <s v=""/>
    <x v="1"/>
    <s v=""/>
    <s v=""/>
    <n v="374969.05"/>
    <s v=""/>
    <n v="176456.04"/>
    <s v=""/>
    <s v=""/>
    <d v="2020-01-07T00:00:00"/>
  </r>
  <r>
    <x v="0"/>
    <s v="1.1.1.1/16/A/261"/>
    <s v="Jaunu vadības metožu izstrāde siltumnīcu augu apgaismojuma sistēmām to enerģētisko un ekoloģisko parametru uzlabošanai (uMol)"/>
    <x v="0"/>
    <d v="2020-07-30T00:00:00"/>
    <s v="RĪGAS TEHNISKĀ UNIVERSITĀTE"/>
    <s v="90000068977"/>
    <m/>
    <n v="4"/>
    <n v="36"/>
    <n v="599604.21"/>
    <n v="599604.21"/>
    <n v="509663.57"/>
    <s v=""/>
    <s v=""/>
    <s v=""/>
    <n v="44970.32"/>
    <x v="0"/>
    <s v=""/>
    <s v=""/>
    <n v="589710.74"/>
    <n v="35076.85"/>
    <n v="9893.4699999999993"/>
    <s v=""/>
    <s v=""/>
    <d v="2020-01-07T00:00:00"/>
  </r>
  <r>
    <x v="0"/>
    <s v="1.1.1.1/16/A/262"/>
    <s v="Viedā apģērba rūpniecisko prototipu komplekta dizains sporta komandu kinētiskās un biometriskās veiktspējas pārvaldībai."/>
    <x v="1"/>
    <d v="2016-11-24T00:00:00"/>
    <s v="Sabiedrība ar ierobežotu atbildību &quot;EchoTech&quot;"/>
    <s v="40103951484"/>
    <m/>
    <n v="1"/>
    <n v="30"/>
    <n v="186100.38"/>
    <n v="156100.38"/>
    <n v="124880.3"/>
    <s v=""/>
    <s v=""/>
    <s v=""/>
    <s v=""/>
    <x v="1"/>
    <s v=""/>
    <s v=""/>
    <n v="124880.3"/>
    <s v=""/>
    <n v="31220.080000000002"/>
    <s v=""/>
    <n v="30000"/>
    <d v="2020-01-07T00:00:00"/>
  </r>
  <r>
    <x v="0"/>
    <s v="1.1.1.1/16/A/263"/>
    <s v="Līmētās masīvkoksnes stiprības paaugstināšana"/>
    <x v="1"/>
    <d v="2016-11-24T00:00:00"/>
    <s v="LATVIJAS LAUKSAIMNIECĪBAS UNIVERSITĀTE"/>
    <s v="90000041898"/>
    <s v="Sabiedrība ar ierobežotu atbildību &quot;Meža un koksnes produktu pētniecības un attīstības institūts&quot;,43603022749"/>
    <n v="2"/>
    <n v="36"/>
    <n v="648000"/>
    <n v="648000"/>
    <n v="550800"/>
    <s v=""/>
    <s v=""/>
    <s v=""/>
    <n v="48600"/>
    <x v="0"/>
    <s v=""/>
    <s v=""/>
    <n v="599400"/>
    <s v=""/>
    <n v="48600"/>
    <s v=""/>
    <s v=""/>
    <d v="2020-01-07T00:00:00"/>
  </r>
  <r>
    <x v="0"/>
    <s v="1.1.1.1/16/A/264"/>
    <s v="Ceļa Aprīkojuma atbalsta Konstrukciju PAsīvās Drošības_x000a_aspektu Izpēte, Modelēšana un Testēšana"/>
    <x v="1"/>
    <d v="2016-11-25T00:00:00"/>
    <s v="Sabiedrība ar ierobežotu atbildību &quot;TECNOPALI NORTH EUROPE&quot;"/>
    <s v="50103186141"/>
    <s v="RĪGAS TEHNISKĀ UNIVERSITĀTE,90000068977"/>
    <n v="2"/>
    <n v="24"/>
    <n v="170000"/>
    <n v="170000"/>
    <n v="129200"/>
    <s v=""/>
    <s v=""/>
    <s v=""/>
    <s v=""/>
    <x v="1"/>
    <s v=""/>
    <s v=""/>
    <n v="129200"/>
    <s v=""/>
    <n v="40800"/>
    <s v=""/>
    <s v=""/>
    <d v="2020-01-07T00:00:00"/>
  </r>
  <r>
    <x v="0"/>
    <s v="1.1.1.1/16/A/265"/>
    <s v="E-pakalpojumi bez barjerām"/>
    <x v="1"/>
    <d v="2016-11-24T00:00:00"/>
    <s v="LATVIJAS UNIVERSITĀTE"/>
    <s v="90000076669"/>
    <s v="VIDZEMES AUGSTSKOLA,90001342592"/>
    <n v="2"/>
    <n v="36"/>
    <n v="562563"/>
    <n v="562563"/>
    <n v="478178"/>
    <s v=""/>
    <s v=""/>
    <s v=""/>
    <n v="42192"/>
    <x v="0"/>
    <s v=""/>
    <s v=""/>
    <n v="562563"/>
    <n v="42193"/>
    <s v=""/>
    <s v=""/>
    <s v=""/>
    <d v="2020-01-07T00:00:00"/>
  </r>
  <r>
    <x v="0"/>
    <s v="1.1.1.1/16/A/266"/>
    <s v="Modulāra autonoma mobilā iekārta mazajām lauku saimniecībām"/>
    <x v="1"/>
    <d v="2016-11-24T00:00:00"/>
    <s v="LATVIJAS LAUKSAIMNIECĪBAS UNIVERSITĀTE"/>
    <s v="90000041898"/>
    <m/>
    <n v="1"/>
    <n v="36"/>
    <n v="493429.53"/>
    <n v="493429.53"/>
    <n v="419415.09"/>
    <s v=""/>
    <s v=""/>
    <s v=""/>
    <n v="37007.22"/>
    <x v="0"/>
    <s v=""/>
    <s v=""/>
    <n v="493429.53"/>
    <n v="37007.22"/>
    <s v=""/>
    <s v=""/>
    <s v=""/>
    <d v="2020-01-07T00:00:00"/>
  </r>
  <r>
    <x v="0"/>
    <s v="1.1.1.1/16/A/267"/>
    <s v="Ekonomiski pamatota un videi draudzīga elektroautobusa izveides tehnoloģijas izstrāde uz tradicionālā dīzeļdzinēja autobusa bāzes"/>
    <x v="0"/>
    <d v="2019-12-06T00:00:00"/>
    <s v="Akciju sabiedrība &quot;FERRUS&quot;"/>
    <s v="40003444852"/>
    <m/>
    <n v="1"/>
    <n v="25"/>
    <n v="647034.06000000006"/>
    <n v="647034.06000000006"/>
    <n v="385955.82"/>
    <s v=""/>
    <s v=""/>
    <s v=""/>
    <s v=""/>
    <x v="1"/>
    <s v=""/>
    <s v=""/>
    <n v="385955.82"/>
    <s v=""/>
    <n v="261078.24"/>
    <s v=""/>
    <s v=""/>
    <d v="2020-01-07T00:00:00"/>
  </r>
  <r>
    <x v="0"/>
    <s v="1.1.1.1/16/A/268"/>
    <s v="Svešķermeņu noteikšanas mainīga magnētiskā lauka ietekmes zonā tehnoloģijas izstrāde elektroauto bezvadu uzlādes iekārtām."/>
    <x v="1"/>
    <d v="2016-11-25T00:00:00"/>
    <s v="Sabiedrība ar ierobežotu atbildību &quot;TransfoElectric&quot;"/>
    <s v="40003977966"/>
    <m/>
    <n v="1"/>
    <n v="18"/>
    <n v="506579.34"/>
    <n v="478607.34"/>
    <n v="382885.86"/>
    <s v=""/>
    <s v=""/>
    <s v=""/>
    <s v=""/>
    <x v="1"/>
    <s v=""/>
    <s v=""/>
    <n v="382885.86"/>
    <s v=""/>
    <n v="95721.48"/>
    <s v=""/>
    <n v="27972"/>
    <d v="2020-01-07T00:00:00"/>
  </r>
  <r>
    <x v="0"/>
    <s v="1.1.1.1/16/A/269"/>
    <s v="Jūras/ Okeānu Viļņu Spēkstaciju (JVS) Optimizācijas Pētniecība"/>
    <x v="1"/>
    <d v="2016-11-24T00:00:00"/>
    <s v="RĪGAS TEHNISKĀ UNIVERSITĀTE"/>
    <s v="90000068977"/>
    <m/>
    <n v="1"/>
    <n v="36"/>
    <n v="645000"/>
    <n v="645000"/>
    <n v="548250"/>
    <s v=""/>
    <s v=""/>
    <s v=""/>
    <n v="48375"/>
    <x v="0"/>
    <s v=""/>
    <s v=""/>
    <n v="596625"/>
    <s v=""/>
    <n v="48375"/>
    <s v=""/>
    <s v=""/>
    <d v="2020-01-07T00:00:00"/>
  </r>
  <r>
    <x v="0"/>
    <s v="1.1.1.1/16/A/270"/>
    <s v="Augu šūnu kultivēšanas tehnoloģijas izstrāde bioloģiski aktīvu vielu iegūšanai"/>
    <x v="1"/>
    <d v="2016-11-24T00:00:00"/>
    <s v="LATVIJAS UNIVERSITĀTE"/>
    <s v="90000076669"/>
    <s v="Akciju sabiedrība &quot;Biotehniskais centrs&quot;,40003280438"/>
    <n v="3"/>
    <n v="24"/>
    <n v="430354.85"/>
    <n v="430354.85"/>
    <n v="365801.62"/>
    <s v=""/>
    <s v=""/>
    <s v=""/>
    <n v="32276.61"/>
    <x v="0"/>
    <s v=""/>
    <s v=""/>
    <n v="398078.23"/>
    <s v=""/>
    <n v="32276.62"/>
    <s v=""/>
    <s v=""/>
    <d v="2020-01-07T00:00:00"/>
  </r>
  <r>
    <x v="0"/>
    <s v="1.1.1.1/16/A/271"/>
    <s v="Viedo līgumu piemērošana parādsaistību digitalizēšanai"/>
    <x v="1"/>
    <d v="2016-11-25T00:00:00"/>
    <s v="Sabiedrība ar ierobežotu atbildību &quot;SMART PAYMENTS&quot;"/>
    <s v="40103970837"/>
    <m/>
    <n v="1"/>
    <n v="36"/>
    <n v="378006"/>
    <n v="355430"/>
    <n v="221194.52"/>
    <s v=""/>
    <s v=""/>
    <s v=""/>
    <s v=""/>
    <x v="1"/>
    <s v=""/>
    <s v=""/>
    <n v="221194.52"/>
    <s v=""/>
    <n v="134235.48000000001"/>
    <n v="22576"/>
    <s v=""/>
    <d v="2020-01-07T00:00:00"/>
  </r>
  <r>
    <x v="0"/>
    <s v="1.1.1.1/16/A/272"/>
    <s v="H.pylori eradikācijas kursa ilglaicīgā ietekme uz zarnu trakta mikrobiomu un skrīnēšanas sistēmas izstrāde paplašināta spektra beta laktamāzes kodējošo gēnu noteikšanai feču paraugos"/>
    <x v="0"/>
    <d v="2020-05-11T00:00:00"/>
    <s v="Atvasināta publiska persona &quot;Latvijas Biomedicīnas pētījumu un studiju centrs&quot;"/>
    <s v="90002120158"/>
    <m/>
    <n v="2"/>
    <n v="36"/>
    <n v="647381.43999999994"/>
    <n v="647381.43999999994"/>
    <n v="550274.22"/>
    <s v=""/>
    <s v=""/>
    <s v=""/>
    <n v="48553.61"/>
    <x v="0"/>
    <s v=""/>
    <s v=""/>
    <n v="615400.80000000005"/>
    <n v="16572.97"/>
    <n v="31980.639999999999"/>
    <s v=""/>
    <s v=""/>
    <d v="2020-01-07T00:00:00"/>
  </r>
  <r>
    <x v="0"/>
    <s v="1.1.1.1/16/A/273"/>
    <s v="Kombinēta AC un DC elektroapgādes sistēmas arhitektūra ēkām"/>
    <x v="1"/>
    <d v="2016-11-25T00:00:00"/>
    <s v="RĪGAS TEHNISKĀ UNIVERSITĀTE"/>
    <s v="90000068977"/>
    <m/>
    <n v="1"/>
    <n v="36"/>
    <n v="601416.44999999995"/>
    <n v="601416.44999999995"/>
    <n v="511203.95"/>
    <s v=""/>
    <s v=""/>
    <s v=""/>
    <n v="45106.25"/>
    <x v="0"/>
    <s v=""/>
    <s v=""/>
    <n v="556310.19999999995"/>
    <s v=""/>
    <n v="45106.25"/>
    <s v=""/>
    <s v=""/>
    <d v="2020-01-07T00:00:00"/>
  </r>
  <r>
    <x v="0"/>
    <s v="1.1.1.1/16/A/274"/>
    <s v="Funkcionalizēta, brūces vidi modulējoša, biomateriāla izstrāde pielietojumam hronisko brūču aprūpē"/>
    <x v="1"/>
    <d v="2016-11-25T00:00:00"/>
    <s v="LATVIJAS UNIVERSITĀTE"/>
    <s v="90000076669"/>
    <s v="RĪGAS TEHNISKĀ UNIVERSITĀTE,90000068977_x000a_Atvasināta publiska persona &quot;Latvijas Organiskās sintēzes institūts&quot;,90002111653"/>
    <n v="4"/>
    <n v="24"/>
    <n v="597344"/>
    <n v="597344"/>
    <n v="507742.41"/>
    <s v=""/>
    <s v=""/>
    <s v=""/>
    <n v="44800.79"/>
    <x v="0"/>
    <s v=""/>
    <s v=""/>
    <n v="552543.19999999995"/>
    <s v=""/>
    <n v="44800.800000000003"/>
    <s v=""/>
    <s v=""/>
    <d v="2020-01-07T00:00:00"/>
  </r>
  <r>
    <x v="0"/>
    <s v="1.1.1.1/16/A/275"/>
    <s v="Konceptprojekta attīstīšana un testēšana jauna veida mazizmēra 100 keV Bora jonu implantācijas ierīcei"/>
    <x v="1"/>
    <d v="2016-07-22T00:00:00"/>
    <s v="LATVIJAS UNIVERSITĀTE"/>
    <s v="90000076669"/>
    <m/>
    <n v="1"/>
    <n v="30"/>
    <n v="646614.36"/>
    <n v="646614.36"/>
    <n v="549622.19999999995"/>
    <s v=""/>
    <s v=""/>
    <s v=""/>
    <n v="48496.08"/>
    <x v="0"/>
    <s v=""/>
    <s v=""/>
    <n v="598118.28"/>
    <s v=""/>
    <n v="48496.08"/>
    <s v=""/>
    <s v=""/>
    <d v="2020-01-07T00:00:00"/>
  </r>
  <r>
    <x v="0"/>
    <s v="1.1.1.1/16/A/276"/>
    <s v="Daudzparametru datorsimulāciju programmas izstrāde gandrīz nulles enerģijas patēriņa ēku dzīves cikla optimālo izmešu, energoefektivitātes un izmaksu izvēļņu pētīšanai (ZERO)."/>
    <x v="1"/>
    <d v="2016-07-25T00:00:00"/>
    <s v="VIDZEMES AUGSTSKOLA"/>
    <s v="90001342592"/>
    <m/>
    <n v="1"/>
    <n v="24"/>
    <n v="203972.8"/>
    <n v="203972.8"/>
    <n v="188674.84"/>
    <s v=""/>
    <s v=""/>
    <s v=""/>
    <n v="15297.96"/>
    <x v="0"/>
    <s v=""/>
    <s v=""/>
    <n v="203972.8"/>
    <s v=""/>
    <s v=""/>
    <s v=""/>
    <s v=""/>
    <d v="2020-01-07T00:00:00"/>
  </r>
  <r>
    <x v="0"/>
    <s v="1.1.1.1/16/A/277"/>
    <s v="Bagātīgi vizuāli vaicājumi uz ontoloģijām balstītā datu piekļuvē"/>
    <x v="1"/>
    <d v="2016-11-25T00:00:00"/>
    <s v="Latvijas Universitātes Matemātikas un informātikas institūts"/>
    <s v="90002111761"/>
    <m/>
    <n v="1"/>
    <n v="30"/>
    <n v="649461.91"/>
    <n v="648141.91"/>
    <n v="550920.63"/>
    <s v=""/>
    <s v=""/>
    <s v=""/>
    <n v="48610.63"/>
    <x v="0"/>
    <s v=""/>
    <s v=""/>
    <n v="599531.26"/>
    <s v=""/>
    <n v="48610.65"/>
    <s v=""/>
    <n v="1320"/>
    <d v="2020-01-07T00:00:00"/>
  </r>
  <r>
    <x v="0"/>
    <s v="1.1.1.1/16/A/278"/>
    <s v="Augstas precizitātes lāzeru spektroskopijas standarta izveide Te2 molekulu tvaikos un mērījumi ar femtosekunžu optiskās frekvenču ķemmes lāzeri._x000a_"/>
    <x v="1"/>
    <d v="2016-07-04T00:00:00"/>
    <s v="LATVIJAS UNIVERSITĀTE"/>
    <s v="90000076669"/>
    <m/>
    <n v="1"/>
    <n v="18"/>
    <n v="380232.68"/>
    <n v="380232.68"/>
    <n v="323197.78000000003"/>
    <s v=""/>
    <s v=""/>
    <s v=""/>
    <n v="28517.45"/>
    <x v="0"/>
    <s v=""/>
    <s v=""/>
    <n v="351715.23"/>
    <s v=""/>
    <n v="28517.45"/>
    <s v=""/>
    <s v=""/>
    <d v="2020-01-07T00:00:00"/>
  </r>
  <r>
    <x v="0"/>
    <s v="1.1.1.1/16/A/279"/>
    <s v="Organisko sadzīves atkritumu apstrādes tehnoloģijas efektīvai atjaunojamās enerģijas ražošanai"/>
    <x v="1"/>
    <d v="2016-07-08T00:00:00"/>
    <s v="LATVIJAS UNIVERSITĀTE"/>
    <s v="90000076669"/>
    <s v="RĪGAS TEHNISKĀ UNIVERSITĀTE,90000068977"/>
    <n v="2"/>
    <n v="36"/>
    <n v="610000"/>
    <n v="610000"/>
    <n v="518500.01"/>
    <s v=""/>
    <s v=""/>
    <s v=""/>
    <n v="45750"/>
    <x v="0"/>
    <s v=""/>
    <s v=""/>
    <n v="564250.01"/>
    <s v=""/>
    <n v="45749.99"/>
    <s v=""/>
    <s v=""/>
    <d v="2020-01-07T00:00:00"/>
  </r>
  <r>
    <x v="0"/>
    <s v="1.1.1.1/16/A/280"/>
    <s v="Energoietilpīga ražošanas procesa optimāla plānošana un tā elektroenerģijas patēriņa optimizācija atkarībā no tirgus cenas izmaiņām"/>
    <x v="2"/>
    <d v="2017-02-12T00:00:00"/>
    <s v="SIA &quot;ENERGOSERT&quot;"/>
    <s v="40103835830"/>
    <m/>
    <n v="3"/>
    <n v="36"/>
    <n v="1002173.8"/>
    <n v="841105.87"/>
    <n v="599270.18999999994"/>
    <s v=""/>
    <s v=""/>
    <s v=""/>
    <s v=""/>
    <x v="1"/>
    <s v=""/>
    <s v=""/>
    <n v="599270.18999999994"/>
    <s v=""/>
    <n v="241835.68"/>
    <s v=""/>
    <n v="161067.93"/>
    <d v="2020-01-07T00:00:00"/>
  </r>
  <r>
    <x v="0"/>
    <s v="1.1.1.1/16/A/281"/>
    <s v="Diazonamīda mazmolekulārie struktūranalogi kā pretvēža līdzekļi"/>
    <x v="0"/>
    <d v="2020-04-08T00:00:00"/>
    <s v="Atvasināta publiska persona &quot;Latvijas Organiskās sintēzes institūts&quot;"/>
    <s v="90002111653"/>
    <m/>
    <n v="1"/>
    <n v="35"/>
    <n v="675157.34"/>
    <n v="675157.34"/>
    <n v="533374.29"/>
    <s v=""/>
    <s v=""/>
    <s v=""/>
    <n v="50636.81"/>
    <x v="0"/>
    <s v=""/>
    <s v=""/>
    <n v="584011.1"/>
    <s v=""/>
    <n v="91146.240000000005"/>
    <s v=""/>
    <s v=""/>
    <d v="2020-01-07T00:00:00"/>
  </r>
  <r>
    <x v="0"/>
    <s v="1.1.1.1/16/A/282"/>
    <s v="Garķēžu acilkarnitīni: loma cukura diabēta patoģenēzē un izmantošana diagnostikā"/>
    <x v="1"/>
    <d v="2016-11-25T00:00:00"/>
    <s v="Atvasināta publiska persona &quot;Latvijas Organiskās sintēzes institūts&quot;"/>
    <s v="90002111653"/>
    <m/>
    <n v="1"/>
    <n v="28"/>
    <n v="646193.81000000006"/>
    <n v="646193.81000000006"/>
    <n v="547972.35"/>
    <s v=""/>
    <s v=""/>
    <s v=""/>
    <n v="48464.53"/>
    <x v="0"/>
    <s v=""/>
    <s v=""/>
    <n v="596436.88"/>
    <s v=""/>
    <n v="49756.93"/>
    <s v=""/>
    <s v=""/>
    <d v="2020-01-07T00:00:00"/>
  </r>
  <r>
    <x v="0"/>
    <s v="1.1.1.1/16/A/283"/>
    <s v="Jaunas lipoproteīnu klases sintēze un to fizikālķīmisko un bioķīmisko īpašību izpēte"/>
    <x v="1"/>
    <d v="2016-11-24T00:00:00"/>
    <s v="Atvasināta publiska persona &quot;Latvijas Organiskās sintēzes institūts&quot;"/>
    <s v="90002111653"/>
    <m/>
    <n v="1"/>
    <n v="36"/>
    <n v="648284.93999999994"/>
    <n v="648284.93999999994"/>
    <n v="551042.18999999994"/>
    <s v=""/>
    <s v=""/>
    <s v=""/>
    <n v="48621.37"/>
    <x v="0"/>
    <s v=""/>
    <s v=""/>
    <n v="599663.56000000006"/>
    <s v=""/>
    <n v="48621.38"/>
    <s v=""/>
    <s v=""/>
    <d v="2020-01-07T00:00:00"/>
  </r>
  <r>
    <x v="0"/>
    <s v="1.1.1.1/16/A/284"/>
    <s v="Jaunu Pyrrolobenzodiazepīnu, kā potenciālo pretvēža aģentu sintēze un in vitro novērtēšana"/>
    <x v="1"/>
    <d v="2016-11-24T00:00:00"/>
    <s v="Atvasināta publiska persona &quot;Latvijas Organiskās sintēzes institūts&quot;"/>
    <s v="90002111653"/>
    <m/>
    <n v="1"/>
    <n v="36"/>
    <n v="628140.5"/>
    <n v="628140.5"/>
    <n v="533919.42000000004"/>
    <s v=""/>
    <s v=""/>
    <s v=""/>
    <n v="47110.53"/>
    <x v="0"/>
    <s v=""/>
    <s v=""/>
    <n v="581029.94999999995"/>
    <s v=""/>
    <n v="47110.55"/>
    <s v=""/>
    <s v=""/>
    <d v="2020-01-07T00:00:00"/>
  </r>
  <r>
    <x v="0"/>
    <s v="1.1.1.1/16/A/285"/>
    <s v="Viedās pilsētas satiksmes plūsmas analīzes sistēmas izpēte un izstrāde drošas un ērtas pilsētvides radīšanai"/>
    <x v="1"/>
    <d v="2016-11-24T00:00:00"/>
    <s v="SIA &quot;Citintelly&quot;"/>
    <s v="40103372620"/>
    <m/>
    <n v="1"/>
    <n v="25"/>
    <n v="377015.06"/>
    <n v="361265.06"/>
    <n v="274561.5"/>
    <s v=""/>
    <s v=""/>
    <s v=""/>
    <s v=""/>
    <x v="1"/>
    <s v=""/>
    <s v=""/>
    <n v="274561.5"/>
    <s v=""/>
    <n v="86703.56"/>
    <s v=""/>
    <n v="15750"/>
    <d v="2020-01-07T00:00:00"/>
  </r>
  <r>
    <x v="0"/>
    <s v="1.1.1.1/16/A/286"/>
    <s v="Uz Kardāna montēta optiskā sistēma Zemes_x000a_novērošanai no mikrosatelītiem"/>
    <x v="1"/>
    <d v="2016-07-25T00:00:00"/>
    <s v="LATVIJAS UNIVERSITĀTE"/>
    <s v="90000076669"/>
    <m/>
    <n v="1"/>
    <n v="18"/>
    <n v="335513.24"/>
    <n v="335513.24"/>
    <n v="285186.26"/>
    <s v=""/>
    <s v=""/>
    <s v=""/>
    <n v="25163.49"/>
    <x v="0"/>
    <s v=""/>
    <s v=""/>
    <n v="310349.75"/>
    <s v=""/>
    <n v="25163.49"/>
    <s v=""/>
    <s v=""/>
    <d v="2020-01-07T00:00:00"/>
  </r>
  <r>
    <x v="0"/>
    <s v="1.1.1.1/16/A/287"/>
    <s v="Jaunu liposomālo medikamentu formu attīstīšana vēža teranostikai"/>
    <x v="1"/>
    <d v="2016-11-25T00:00:00"/>
    <s v="Atvasināta publiska persona &quot;Latvijas Organiskās sintēzes institūts&quot;"/>
    <s v="90002111653"/>
    <m/>
    <n v="1"/>
    <n v="28"/>
    <n v="648647.03"/>
    <n v="648647.03"/>
    <n v="550052.68000000005"/>
    <s v=""/>
    <s v=""/>
    <s v=""/>
    <n v="48648.52"/>
    <x v="0"/>
    <s v=""/>
    <s v=""/>
    <n v="598701.19999999995"/>
    <s v=""/>
    <n v="49945.83"/>
    <s v=""/>
    <s v=""/>
    <d v="2020-01-07T00:00:00"/>
  </r>
  <r>
    <x v="0"/>
    <s v="1.1.1.1/16/A/288"/>
    <s v="Monokristālu rentgenstaru difrakcijas analīze kristāliskajā sūklī iekļautajiem organiskiem savienojumiem"/>
    <x v="0"/>
    <d v="2020-04-07T00:00:00"/>
    <s v="Atvasināta publiska persona &quot;Latvijas Organiskās sintēzes institūts&quot;"/>
    <s v="90002111653"/>
    <m/>
    <n v="1"/>
    <n v="35"/>
    <n v="619986.18000000005"/>
    <n v="619986.18000000005"/>
    <n v="526988.24"/>
    <s v=""/>
    <s v=""/>
    <s v=""/>
    <n v="46498.97"/>
    <x v="0"/>
    <s v=""/>
    <s v=""/>
    <n v="573487.21"/>
    <s v=""/>
    <n v="46498.97"/>
    <s v=""/>
    <s v=""/>
    <d v="2020-01-07T00:00:00"/>
  </r>
  <r>
    <x v="0"/>
    <s v="1.1.1.1/16/A/289"/>
    <s v="Organiskos katjonus saturoši luminogēni kā mākslīgās gaismas avoti"/>
    <x v="1"/>
    <d v="2016-11-24T00:00:00"/>
    <s v="Atvasināta publiska persona &quot;Latvijas Organiskās sintēzes institūts&quot;"/>
    <s v="90002111653"/>
    <s v="Latvijas Universitātes Cietvielu fizikas institūts,"/>
    <n v="2"/>
    <n v="36"/>
    <n v="693788.98"/>
    <n v="693788.98"/>
    <n v="543236.77"/>
    <s v=""/>
    <s v=""/>
    <s v=""/>
    <n v="52034.17"/>
    <x v="0"/>
    <s v=""/>
    <s v=""/>
    <n v="595270.93999999994"/>
    <s v=""/>
    <n v="98518.04"/>
    <s v=""/>
    <s v=""/>
    <d v="2020-01-07T00:00:00"/>
  </r>
  <r>
    <x v="0"/>
    <s v="1.1.1.1/16/A/290"/>
    <s v="Malārijas asins posma proteāžu inhbitoru izveide"/>
    <x v="0"/>
    <d v="2020-03-30T00:00:00"/>
    <s v="Atvasināta publiska persona &quot;Latvijas Organiskās sintēzes institūts&quot;"/>
    <s v="90002111653"/>
    <m/>
    <n v="1"/>
    <n v="35"/>
    <n v="643051.06000000006"/>
    <n v="643051.06000000006"/>
    <n v="545307.31000000006"/>
    <s v=""/>
    <s v=""/>
    <s v=""/>
    <n v="48228.84"/>
    <x v="0"/>
    <s v=""/>
    <s v=""/>
    <n v="593536.15"/>
    <s v=""/>
    <n v="49514.91"/>
    <s v=""/>
    <s v=""/>
    <d v="2020-01-07T00:00:00"/>
  </r>
  <r>
    <x v="0"/>
    <s v="1.1.1.1/16/A/291"/>
    <s v="Polifunkcionālu zāļu rezistences inhibitoru dizains un īpašību izpēte efektīvākai vēža slimību ārstēšanai."/>
    <x v="1"/>
    <d v="2016-11-24T00:00:00"/>
    <s v="Atvasināta publiska persona &quot;Latvijas Organiskās sintēzes institūts&quot;"/>
    <s v="90002111653"/>
    <m/>
    <n v="1"/>
    <n v="36"/>
    <n v="568314.38"/>
    <n v="568314.38"/>
    <n v="483067.22"/>
    <s v=""/>
    <s v=""/>
    <s v=""/>
    <n v="42623.57"/>
    <x v="0"/>
    <s v=""/>
    <s v=""/>
    <n v="525690.79"/>
    <s v=""/>
    <n v="42623.59"/>
    <s v=""/>
    <s v=""/>
    <d v="2020-01-07T00:00:00"/>
  </r>
  <r>
    <x v="0"/>
    <s v="1.1.1.1/16/A/292"/>
    <s v="Jaunu Sigma-1 receptora pozitīvo alostērisko modulatoru sintēze un attīstīšana Alcheimera terapijai."/>
    <x v="0"/>
    <d v="2020-04-09T00:00:00"/>
    <s v="Atvasināta publiska persona &quot;Latvijas Organiskās sintēzes institūts&quot;"/>
    <s v="90002111653"/>
    <m/>
    <n v="1"/>
    <n v="35"/>
    <n v="551494.88"/>
    <n v="551494.88"/>
    <n v="468770.65"/>
    <s v=""/>
    <s v=""/>
    <s v=""/>
    <n v="41362.11"/>
    <x v="0"/>
    <s v=""/>
    <s v=""/>
    <n v="510132.76"/>
    <s v=""/>
    <n v="41362.120000000003"/>
    <s v=""/>
    <s v=""/>
    <d v="2020-01-07T00:00:00"/>
  </r>
  <r>
    <x v="0"/>
    <s v="1.1.1.1/16/A/293"/>
    <s v="Otrā tipa cukura diabēta preparātu oriģinālmetožu izstrāde"/>
    <x v="1"/>
    <d v="2016-11-24T00:00:00"/>
    <s v="Atvasināta publiska persona &quot;Latvijas Organiskās sintēzes institūts&quot;"/>
    <s v="90002111653"/>
    <m/>
    <n v="1"/>
    <n v="28"/>
    <n v="648204.16"/>
    <n v="648204.16"/>
    <n v="549677.12"/>
    <s v=""/>
    <s v=""/>
    <s v=""/>
    <n v="48615.31"/>
    <x v="0"/>
    <s v=""/>
    <s v=""/>
    <n v="598292.43000000005"/>
    <s v=""/>
    <n v="49911.73"/>
    <s v=""/>
    <s v=""/>
    <d v="2020-01-07T00:00:00"/>
  </r>
  <r>
    <x v="0"/>
    <s v="1.1.1.1/16/A/294"/>
    <s v="Antimetastātisku zāļvielu kandidātu izstrāde"/>
    <x v="0"/>
    <d v="2020-03-26T00:00:00"/>
    <s v="Atvasināta publiska persona &quot;Latvijas Organiskās sintēzes institūts&quot;"/>
    <s v="90002111653"/>
    <m/>
    <n v="1"/>
    <n v="35"/>
    <n v="643626.03"/>
    <n v="643626.03"/>
    <n v="547082.13"/>
    <s v=""/>
    <s v=""/>
    <s v=""/>
    <n v="48271.95"/>
    <x v="0"/>
    <s v=""/>
    <s v=""/>
    <n v="595354.07999999996"/>
    <s v=""/>
    <n v="48271.95"/>
    <s v=""/>
    <s v=""/>
    <d v="2020-01-07T00:00:00"/>
  </r>
  <r>
    <x v="0"/>
    <s v="1.1.1.1/16/A/295"/>
    <s v="pH-Jūtīgas hibrīdās pretvēža zāles "/>
    <x v="1"/>
    <d v="2016-11-24T00:00:00"/>
    <s v="Atvasināta publiska persona &quot;Latvijas Organiskās sintēzes institūts&quot;"/>
    <s v="90002111653"/>
    <m/>
    <n v="1"/>
    <n v="28"/>
    <n v="648419.79"/>
    <n v="648419.79"/>
    <n v="551156.81999999995"/>
    <s v=""/>
    <s v=""/>
    <s v=""/>
    <n v="48631.48"/>
    <x v="0"/>
    <s v=""/>
    <s v=""/>
    <n v="599788.30000000005"/>
    <s v=""/>
    <n v="48631.49"/>
    <s v=""/>
    <s v=""/>
    <d v="2020-01-07T00:00:00"/>
  </r>
  <r>
    <x v="0"/>
    <s v="1.1.1.1/16/A/296"/>
    <s v="Jaunsintezēti R-fenibuta atvasinājumi depresijas un neirodeģenerācijas ārstēšanai pēc traumatiska smadzeņu bojājuma"/>
    <x v="1"/>
    <d v="2016-11-24T00:00:00"/>
    <s v="Atvasināta publiska persona &quot;Latvijas Organiskās sintēzes institūts&quot;"/>
    <s v="90002111653"/>
    <m/>
    <n v="1"/>
    <n v="36"/>
    <n v="644781.15"/>
    <n v="644781.15"/>
    <n v="546774.41"/>
    <s v=""/>
    <s v=""/>
    <s v=""/>
    <n v="48358.58"/>
    <x v="0"/>
    <s v=""/>
    <s v=""/>
    <n v="595132.99"/>
    <s v=""/>
    <n v="49648.160000000003"/>
    <s v=""/>
    <s v=""/>
    <d v="2020-01-07T00:00:00"/>
  </r>
  <r>
    <x v="0"/>
    <s v="1.1.1.1/16/A/297"/>
    <s v="Selektīvu metaloenzīmu inhibitoru izveide un pretvēža aktivitātes pētījumi"/>
    <x v="1"/>
    <d v="2016-11-24T00:00:00"/>
    <s v="Atvasināta publiska persona &quot;Latvijas Organiskās sintēzes institūts&quot;"/>
    <s v="90002111653"/>
    <m/>
    <n v="1"/>
    <n v="28"/>
    <n v="643852.99"/>
    <n v="643852.99"/>
    <n v="545987.32999999996"/>
    <s v=""/>
    <s v=""/>
    <s v=""/>
    <n v="48288.97"/>
    <x v="0"/>
    <s v=""/>
    <s v=""/>
    <n v="594276.30000000005"/>
    <s v=""/>
    <n v="49576.69"/>
    <s v=""/>
    <s v=""/>
    <d v="2020-01-07T00:00:00"/>
  </r>
  <r>
    <x v="0"/>
    <s v="1.1.1.1/16/A/298"/>
    <s v="Tioredoksīnreduktāzes inhibitoru izveide un pretvēža aktivitātes pētījumi"/>
    <x v="1"/>
    <d v="2016-11-25T00:00:00"/>
    <s v="Atvasināta publiska persona &quot;Latvijas Organiskās sintēzes institūts&quot;"/>
    <s v="90002111653"/>
    <m/>
    <n v="1"/>
    <n v="36"/>
    <n v="625016.96"/>
    <n v="625016.96"/>
    <n v="530014.38"/>
    <s v=""/>
    <s v=""/>
    <s v=""/>
    <n v="46876.27"/>
    <x v="0"/>
    <s v=""/>
    <s v=""/>
    <n v="576890.65"/>
    <s v=""/>
    <n v="48126.31"/>
    <s v=""/>
    <s v=""/>
    <d v="2020-01-07T00:00:00"/>
  </r>
  <r>
    <x v="0"/>
    <s v="1.1.1.1/16/A/299"/>
    <s v="Spēlētāju un citu objektu sekošanas un atpazīšanas tehnoloģiju attīstība sporta spēlēm"/>
    <x v="1"/>
    <d v="2016-11-29T00:00:00"/>
    <s v="Sabiedrība ar ierobežotu atbildību &quot;Playgineering systems&quot;"/>
    <s v="40103393228"/>
    <s v="VENTSPILS AUGSTSKOLA,90000362426"/>
    <n v="2"/>
    <n v="23"/>
    <n v="496699.49"/>
    <n v="480589.49"/>
    <n v="348279.99"/>
    <s v=""/>
    <s v=""/>
    <s v=""/>
    <n v="132309.5"/>
    <x v="0"/>
    <s v=""/>
    <s v=""/>
    <n v="480589.49"/>
    <s v=""/>
    <s v=""/>
    <s v=""/>
    <n v="16110"/>
    <d v="2020-01-07T00:00:00"/>
  </r>
  <r>
    <x v="0"/>
    <s v="1.1.1.1/16/A/300"/>
    <s v="RIS/HIS papildmoduļu izstrāde radioloģisko attēlu attēlošanā un analīzē"/>
    <x v="1"/>
    <d v="2016-11-24T00:00:00"/>
    <s v="SIA &quot;Arbor Medical Korporācija&quot;"/>
    <s v="40003547099"/>
    <m/>
    <n v="1"/>
    <n v="24"/>
    <n v="1"/>
    <n v="1"/>
    <n v="1"/>
    <s v=""/>
    <s v=""/>
    <s v=""/>
    <s v=""/>
    <x v="1"/>
    <s v=""/>
    <s v=""/>
    <n v="1"/>
    <s v=""/>
    <s v=""/>
    <s v=""/>
    <s v=""/>
    <d v="2020-01-07T00:00:00"/>
  </r>
  <r>
    <x v="0"/>
    <s v="1.1.1.1/16/A/301"/>
    <s v="„Jauna siltumizolācijas kompozītmateriāla izstrāde_x000a_uz hidrauliskā, submikronu daļiņu saturošā sausā maisījuma bāzes”_x000a_"/>
    <x v="1"/>
    <d v="2016-11-25T00:00:00"/>
    <s v="SIA &quot;THERMEKO&quot;"/>
    <s v="40103252943"/>
    <s v="SIA &quot;Articom&quot;,40103232203"/>
    <n v="3"/>
    <n v="27"/>
    <n v="416590.04"/>
    <n v="354157.76"/>
    <n v="278727.09999999998"/>
    <s v=""/>
    <s v=""/>
    <s v=""/>
    <s v=""/>
    <x v="1"/>
    <s v=""/>
    <s v=""/>
    <n v="278727.09999999998"/>
    <s v=""/>
    <n v="75430.66"/>
    <s v=""/>
    <n v="62432.28"/>
    <d v="2020-01-07T00:00:00"/>
  </r>
  <r>
    <x v="0"/>
    <s v="1.1.1.1/16/A/302"/>
    <s v="Gudrā katlumāja"/>
    <x v="1"/>
    <d v="2016-11-24T00:00:00"/>
    <s v="Akciju sabiedrība &quot;KOMFORTS INDUSTRIES&quot;"/>
    <s v="40003012105"/>
    <s v="Sabiedrība ar ierobežotu atbildību &quot;BANKOR-BALTIJA&quot;,40003033588"/>
    <n v="3"/>
    <n v="27"/>
    <n v="519095.79"/>
    <n v="438961.56"/>
    <n v="304895.03000000003"/>
    <s v=""/>
    <s v=""/>
    <s v=""/>
    <s v=""/>
    <x v="1"/>
    <s v=""/>
    <s v=""/>
    <n v="304895.03000000003"/>
    <s v=""/>
    <n v="134066.53"/>
    <s v=""/>
    <n v="80134.23"/>
    <d v="2020-01-07T00:00:00"/>
  </r>
  <r>
    <x v="0"/>
    <s v="1.1.1.1/16/A/303"/>
    <s v="“Zema bakteriālās kontaminācijas riska priekšlaicīgi dzimušu bērnu ar samazinātu dzimšanas svaru inkubatora izpēte un izveide”"/>
    <x v="1"/>
    <d v="2016-11-24T00:00:00"/>
    <s v="Sabiedrība ar ierobežotu atbildību &quot;ARMGATE&quot;"/>
    <s v="50003208531"/>
    <m/>
    <n v="1"/>
    <n v="36"/>
    <n v="555255.6"/>
    <n v="537405.6"/>
    <n v="401950.96"/>
    <s v=""/>
    <s v=""/>
    <s v=""/>
    <s v=""/>
    <x v="1"/>
    <s v=""/>
    <s v=""/>
    <n v="401950.96"/>
    <s v=""/>
    <n v="135454.64000000001"/>
    <s v=""/>
    <n v="17850"/>
    <d v="2020-01-07T00:00:00"/>
  </r>
  <r>
    <x v="0"/>
    <s v="1.1.1.1/16/A/304"/>
    <s v="“Rūpnieciskais pētījums par specifisku vides apstākļu ietekmi uz  LED moduļu un LED gaismekļu kvalitatīvajiem parametriem un atbilstoši pielāgotu LED gaismekļu eksperimentālā izstrāde”"/>
    <x v="1"/>
    <d v="2016-11-24T00:00:00"/>
    <s v="SIA &quot;VIZULO&quot;"/>
    <s v="40103590897"/>
    <m/>
    <n v="1"/>
    <n v="25"/>
    <n v="807037.6"/>
    <n v="786625.6"/>
    <n v="597835.46"/>
    <s v=""/>
    <s v=""/>
    <s v=""/>
    <s v=""/>
    <x v="1"/>
    <s v=""/>
    <s v=""/>
    <n v="597835.46"/>
    <s v=""/>
    <n v="188790.14"/>
    <n v="15513.12"/>
    <n v="4898.88"/>
    <d v="2020-01-07T00:00:00"/>
  </r>
  <r>
    <x v="0"/>
    <s v="1.1.1.1/16/A/305"/>
    <s v="Jaunās paaudzes spektrometrijas pētījums: dizaina un tehnoloģiju izstrāde inovatīvu diožu optisko detektoru ražošanai."/>
    <x v="1"/>
    <d v="2016-07-25T00:00:00"/>
    <s v="Akciju sabiedrība &quot;RD ALFA MIKROELEKTRONIKAS DEPARTAMENTS&quot;"/>
    <s v="40003599743"/>
    <s v="Sabiedrība ar ierobežotu atbildību &quot;Haylight&quot;,40103809772"/>
    <n v="1"/>
    <n v="36"/>
    <n v="305000"/>
    <s v=""/>
    <s v=""/>
    <s v=""/>
    <s v=""/>
    <s v=""/>
    <s v=""/>
    <x v="1"/>
    <s v=""/>
    <s v=""/>
    <s v=""/>
    <s v=""/>
    <s v=""/>
    <n v="305000"/>
    <s v=""/>
    <d v="2020-01-07T00:00:00"/>
  </r>
  <r>
    <x v="0"/>
    <s v="1.1.1.1/16/A/306"/>
    <s v="“Medicīnisko datu pārnese un vizualizācija lietojot paplašinātās realitātes tehnoloģijas”"/>
    <x v="1"/>
    <d v="2016-11-24T00:00:00"/>
    <s v="Anatomy Next SIA"/>
    <s v="40103937758"/>
    <m/>
    <n v="2"/>
    <n v="24"/>
    <n v="347376"/>
    <n v="347376"/>
    <n v="347376"/>
    <s v=""/>
    <s v=""/>
    <s v=""/>
    <s v=""/>
    <x v="1"/>
    <s v=""/>
    <s v=""/>
    <n v="347376"/>
    <s v=""/>
    <s v=""/>
    <s v=""/>
    <s v=""/>
    <d v="2020-01-07T00:00:00"/>
  </r>
  <r>
    <x v="0"/>
    <s v="1.1.1.1/16/A/307"/>
    <s v="Medicīnisko un aromātisko augu ģenētiskāsdaudzveidības palielināšana"/>
    <x v="0"/>
    <d v="2020-06-18T00:00:00"/>
    <s v="Sabiedrība ar ierobežotu atbildību &quot;FIELD AND FOREST&quot;"/>
    <s v="40003759259"/>
    <s v="Nodibinājums &quot;VIDES RISINĀJUMU INSTITŪTS&quot;,50008131571"/>
    <n v="1"/>
    <n v="36"/>
    <n v="757167.82"/>
    <n v="736765.98"/>
    <n v="589412.79"/>
    <s v=""/>
    <s v=""/>
    <s v=""/>
    <s v=""/>
    <x v="1"/>
    <s v=""/>
    <s v=""/>
    <n v="589412.79"/>
    <s v=""/>
    <n v="147353.19"/>
    <n v="20401.84"/>
    <s v=""/>
    <d v="2020-01-07T00:00:00"/>
  </r>
  <r>
    <x v="0"/>
    <s v="1.1.1.1/16/A/308"/>
    <s v="3D drukāšanas iestatījumu ietekmes uz detaļas kvalitāti izpēte un mākslīgā intelekta programmatūras izstrāde optimālo iestatījumu iegūšanai"/>
    <x v="1"/>
    <d v="2016-11-24T00:00:00"/>
    <s v="SIA 3D GURU"/>
    <s v="40103856353"/>
    <m/>
    <n v="1"/>
    <n v="24"/>
    <n v="150416.04"/>
    <n v="128739"/>
    <n v="76658.8"/>
    <s v=""/>
    <s v=""/>
    <s v=""/>
    <s v=""/>
    <x v="1"/>
    <s v=""/>
    <s v=""/>
    <n v="76658.8"/>
    <s v=""/>
    <n v="52080.2"/>
    <s v=""/>
    <n v="21677.040000000001"/>
    <d v="2020-01-07T00:00:00"/>
  </r>
  <r>
    <x v="0"/>
    <s v="1.1.1.1/16/A/309"/>
    <s v="Sadzīves atkritumu morfoloģiskā sastāva ilgtermiņa noteikšana "/>
    <x v="1"/>
    <d v="2016-11-25T00:00:00"/>
    <s v="SIA &quot;EKO KURZEME&quot;"/>
    <s v="42103030389"/>
    <s v="'BANKU AUGSTSKOLA',90000437699_x000a_LIEPĀJAS UNIVERSITĀTE,90000036859"/>
    <n v="7"/>
    <n v="18"/>
    <n v="122000"/>
    <n v="122000"/>
    <n v="79300"/>
    <s v=""/>
    <s v=""/>
    <s v=""/>
    <s v=""/>
    <x v="1"/>
    <s v=""/>
    <s v=""/>
    <n v="79300"/>
    <s v=""/>
    <n v="42700"/>
    <s v=""/>
    <s v=""/>
    <d v="2020-01-07T00:00:00"/>
  </r>
  <r>
    <x v="0"/>
    <s v="1.1.1.1/16/A/310"/>
    <s v="Ūdens attīrīšana ar fotodisociācijas metodi"/>
    <x v="1"/>
    <d v="2016-11-24T00:00:00"/>
    <s v="SIA Zinātniskās pētniecības centrs HIDROBIOTEH"/>
    <s v="40103579688"/>
    <s v="DAUGAVPILS UNIVERSITĀTE,90000065985"/>
    <n v="2"/>
    <n v="36"/>
    <n v="600000"/>
    <n v="589542"/>
    <n v="500942"/>
    <s v=""/>
    <s v=""/>
    <s v=""/>
    <n v="44200"/>
    <x v="0"/>
    <s v=""/>
    <s v=""/>
    <n v="545142"/>
    <s v=""/>
    <n v="44400"/>
    <n v="10458"/>
    <s v=""/>
    <d v="2020-01-07T00:00:00"/>
  </r>
  <r>
    <x v="1"/>
    <s v="1.1.1.1/18/A/001"/>
    <s v="Uz čukstošās galerijas modas mikrorezonatora bāzes veidota optisko frekvenču ķemmes ģeneratora izstrāde un tā pielietojumi telekomunikācijās"/>
    <x v="3"/>
    <d v="2018-08-24T00:00:00"/>
    <s v="LATVIJAS UNIVERSITĀTE"/>
    <s v="90000076669"/>
    <s v="RĪGAS TEHNISKĀ UNIVERSITĀTE,90000068977_x000a_Sabiedrība ar ierobežotu atbildību &quot;AFFOC SOLUTIONS&quot;,53603045601"/>
    <n v="2"/>
    <n v="36"/>
    <n v="648000"/>
    <n v="648000"/>
    <n v="374544"/>
    <s v=""/>
    <s v=""/>
    <s v=""/>
    <n v="224856"/>
    <x v="0"/>
    <s v=""/>
    <s v=""/>
    <n v="609120"/>
    <n v="9720"/>
    <n v="38880"/>
    <s v=""/>
    <s v=""/>
    <d v="2020-01-07T00:00:00"/>
  </r>
  <r>
    <x v="1"/>
    <s v="1.1.1.1/18/A/002"/>
    <s v="Selektīvu metaloenzīmu inhibitoru izveide un pretvēža aktivitātes pētījumi"/>
    <x v="1"/>
    <d v="2018-12-27T00:00:00"/>
    <s v="Atvasināta publiska persona &quot;Latvijas Organiskās sintēzes institūts&quot;"/>
    <s v="90002111653"/>
    <m/>
    <n v="1"/>
    <n v="36"/>
    <n v="646440.52"/>
    <n v="646440.52"/>
    <n v="549474.43999999994"/>
    <s v=""/>
    <s v=""/>
    <s v=""/>
    <n v="48483.03"/>
    <x v="0"/>
    <s v=""/>
    <s v=""/>
    <n v="597957.47"/>
    <s v=""/>
    <n v="48483.05"/>
    <s v=""/>
    <s v=""/>
    <d v="2020-01-07T00:00:00"/>
  </r>
  <r>
    <x v="1"/>
    <s v="1.1.1.1/18/A/003"/>
    <s v="Jaunu pretvēža vielu izveidošana, balstoties uz selenoenzīma inhibēšanu"/>
    <x v="1"/>
    <d v="2018-12-27T00:00:00"/>
    <s v="Atvasināta publiska persona &quot;Latvijas Organiskās sintēzes institūts&quot;"/>
    <s v="90002111653"/>
    <m/>
    <n v="1"/>
    <n v="36"/>
    <n v="644954.25"/>
    <n v="644954.25"/>
    <n v="548211.11"/>
    <s v=""/>
    <s v=""/>
    <s v=""/>
    <n v="48371.56"/>
    <x v="0"/>
    <s v=""/>
    <s v=""/>
    <n v="596582.67000000004"/>
    <s v=""/>
    <n v="48371.58"/>
    <s v=""/>
    <s v=""/>
    <d v="2020-01-07T00:00:00"/>
  </r>
  <r>
    <x v="1"/>
    <s v="1.1.1.1/18/A/004"/>
    <s v="Ķīmiski modificēts mākslīgais zirnekļu zīds"/>
    <x v="2"/>
    <d v="2019-03-11T00:00:00"/>
    <s v="Atvasināta publiska persona &quot;Latvijas Organiskās sintēzes institūts&quot;"/>
    <s v="90002111653"/>
    <m/>
    <n v="1"/>
    <n v="36"/>
    <n v="561334.35"/>
    <n v="561334.35"/>
    <n v="324451.23"/>
    <s v=""/>
    <s v=""/>
    <s v=""/>
    <n v="194783.01"/>
    <x v="0"/>
    <s v=""/>
    <s v=""/>
    <n v="519234.24"/>
    <s v=""/>
    <n v="42100.11"/>
    <s v=""/>
    <s v=""/>
    <d v="2020-01-07T00:00:00"/>
  </r>
  <r>
    <x v="1"/>
    <s v="1.1.1.1/18/A/005"/>
    <s v="Jaunas lipopeptīdu klases savienojumu sintēze un to fizikāli ķīmisko un bioķīmisko īpašību izpēte"/>
    <x v="1"/>
    <d v="2018-12-27T00:00:00"/>
    <s v="Atvasināta publiska persona &quot;Latvijas Organiskās sintēzes institūts&quot;"/>
    <s v="90002111653"/>
    <m/>
    <n v="1"/>
    <n v="36"/>
    <n v="647265.01"/>
    <n v="647265.01"/>
    <n v="550175.25"/>
    <s v=""/>
    <s v=""/>
    <s v=""/>
    <n v="48544.87"/>
    <x v="0"/>
    <s v=""/>
    <s v=""/>
    <n v="598720.12"/>
    <s v=""/>
    <n v="48544.89"/>
    <s v=""/>
    <s v=""/>
    <d v="2020-01-07T00:00:00"/>
  </r>
  <r>
    <x v="1"/>
    <s v="1.1.1.1/18/A/006"/>
    <s v="SAI – aizdomīgu darbību identifikācija, mašīnmācīšanās metožu pielietojums aizdomīgu darbību atklāšanai"/>
    <x v="2"/>
    <d v="2019-04-08T00:00:00"/>
    <s v="Sabiedrība ar ierobežotu atbildību &quot;ABC software&quot;"/>
    <s v="40003627089"/>
    <m/>
    <n v="1"/>
    <n v="23"/>
    <n v="283796"/>
    <n v="283796"/>
    <n v="149867.59"/>
    <s v=""/>
    <s v=""/>
    <s v=""/>
    <s v=""/>
    <x v="1"/>
    <s v=""/>
    <s v=""/>
    <n v="149867.59"/>
    <s v=""/>
    <n v="133928.41"/>
    <s v=""/>
    <s v=""/>
    <d v="2020-01-07T00:00:00"/>
  </r>
  <r>
    <x v="1"/>
    <s v="1.1.1.1/18/A/007"/>
    <s v="Biomasas maisījumu termiskās sadalīšanās un degšanas procesu aktivizācija mikroviļņu priekšapstrādē ar degšanas un siltuma ražošanas procesu kompleksu elektrodinamisko vadību"/>
    <x v="1"/>
    <d v="2018-12-28T00:00:00"/>
    <s v="LATVIJAS UNIVERSITĀTE"/>
    <s v="90000076669"/>
    <s v="Atvasināta publiska persona &quot;Latvijas Valsts koksnes ķīmijas institūts&quot;,90002128378"/>
    <n v="2"/>
    <n v="36"/>
    <n v="643214"/>
    <n v="643214"/>
    <n v="371777.68"/>
    <s v=""/>
    <s v=""/>
    <s v=""/>
    <n v="223195.26"/>
    <x v="0"/>
    <s v=""/>
    <s v=""/>
    <n v="632791"/>
    <n v="37818.06"/>
    <n v="10423"/>
    <s v=""/>
    <s v=""/>
    <d v="2020-01-07T00:00:00"/>
  </r>
  <r>
    <x v="1"/>
    <s v="1.1.1.1/18/A/008"/>
    <s v="Lauksaimniecības un kokrūpniecības blakusproduktu pārstrāde biobutanolā  un produktos ar augstu pievienoto vērtību"/>
    <x v="1"/>
    <d v="2018-12-27T00:00:00"/>
    <s v="Atvasināta publiska persona &quot;Latvijas Valsts koksnes ķīmijas institūts&quot;"/>
    <s v="90002128378"/>
    <s v="Akciju sabiedrība &quot;Biotehniskais centrs&quot;,40003280438"/>
    <n v="1"/>
    <n v="36"/>
    <n v="648000"/>
    <n v="648000"/>
    <n v="374544"/>
    <s v=""/>
    <s v=""/>
    <s v=""/>
    <n v="224856"/>
    <x v="0"/>
    <s v=""/>
    <s v=""/>
    <n v="628560"/>
    <n v="29160"/>
    <n v="19440"/>
    <s v=""/>
    <s v=""/>
    <d v="2020-01-07T00:00:00"/>
  </r>
  <r>
    <x v="1"/>
    <s v="1.1.1.1/18/A/009"/>
    <s v="Jauna koncepcija gandrīz nulle enerģijas patēriņa ēku būvniecībai no ekoloģiskiem un atjaunojamajiem dabas resursiem"/>
    <x v="1"/>
    <d v="2018-12-07T00:00:00"/>
    <s v="RĪGAS TEHNISKĀ UNIVERSITĀTE"/>
    <s v="90000068977"/>
    <s v="Sabiedrība ar ierobežotu atbildību &quot;Procesu analīzes un izpētes centrs&quot;,40003203547_x000a_Sabiedrība ar ierobežotu atbildību &quot;WWL Houses&quot;,43603025196"/>
    <n v="1"/>
    <n v="36"/>
    <n v="648474"/>
    <n v="648474"/>
    <n v="374817.97"/>
    <s v=""/>
    <s v=""/>
    <s v=""/>
    <n v="225020.48"/>
    <x v="0"/>
    <s v=""/>
    <s v=""/>
    <n v="608719.04"/>
    <n v="8880.59"/>
    <n v="39754.959999999999"/>
    <s v=""/>
    <s v=""/>
    <d v="2020-01-07T00:00:00"/>
  </r>
  <r>
    <x v="1"/>
    <s v="1.1.1.1/18/A/010"/>
    <s v="RISINĀJUMA INSTRUMENTS VIEDO POLIMĒRU NANOKOMPOZĪTU KONSTRUKCIJU ADITĪVAI RAŽOŠANAI INDUSTRIJAS 4.0 IETVARĀ - ANCI"/>
    <x v="1"/>
    <d v="2018-12-27T00:00:00"/>
    <s v="LATVIJAS UNIVERSITĀTE"/>
    <s v="90000076669"/>
    <s v="Zinātniskā ražošanas firma &quot;RITEC&quot; , SIA,40103045390"/>
    <n v="2"/>
    <n v="36"/>
    <n v="646895"/>
    <n v="646895"/>
    <n v="373905.31"/>
    <s v=""/>
    <s v=""/>
    <s v=""/>
    <n v="224472.56"/>
    <x v="0"/>
    <s v=""/>
    <s v=""/>
    <n v="607842.68000000005"/>
    <n v="9464.81"/>
    <n v="39052.32"/>
    <s v=""/>
    <s v=""/>
    <d v="2020-01-07T00:00:00"/>
  </r>
  <r>
    <x v="1"/>
    <s v="1.1.1.1/18/A/011"/>
    <s v="Jauna metodoloģija konstrukciju tehniskā stāvokļa monitoringam"/>
    <x v="1"/>
    <d v="2018-12-27T00:00:00"/>
    <s v="RĪGAS TEHNISKĀ UNIVERSITĀTE"/>
    <s v="90000068977"/>
    <m/>
    <n v="1"/>
    <n v="36"/>
    <n v="648579.68999999994"/>
    <n v="648579.68999999994"/>
    <n v="374879.07"/>
    <s v=""/>
    <s v=""/>
    <s v=""/>
    <n v="225057.15"/>
    <x v="0"/>
    <s v=""/>
    <s v=""/>
    <n v="599936.22"/>
    <s v=""/>
    <n v="48643.47"/>
    <s v=""/>
    <s v=""/>
    <d v="2020-01-07T00:00:00"/>
  </r>
  <r>
    <x v="1"/>
    <s v="1.1.1.1/18/A/012"/>
    <s v="Koka daudzstāvu ēkas konstruktīvo risinājumu izstrāde, izmantojot hibrīdos koksnes materiālus un konstrukcijas"/>
    <x v="1"/>
    <d v="2018-12-27T00:00:00"/>
    <s v="RĪGAS TEHNISKĀ UNIVERSITĀTE"/>
    <s v="90000068977"/>
    <s v="Sabiedrība ar ierobežotu atbildību &quot;JĒKABPILS PMK&quot;,45403003160"/>
    <n v="1"/>
    <n v="36"/>
    <n v="648474"/>
    <n v="648474"/>
    <n v="374817.97"/>
    <s v=""/>
    <s v=""/>
    <s v=""/>
    <n v="225020.47"/>
    <x v="0"/>
    <s v=""/>
    <s v=""/>
    <n v="608751.31000000006"/>
    <n v="8912.8700000000008"/>
    <n v="39722.69"/>
    <s v=""/>
    <s v=""/>
    <d v="2020-01-07T00:00:00"/>
  </r>
  <r>
    <x v="1"/>
    <s v="1.1.1.1/18/A/013"/>
    <s v="Analogo IM (integrālo mikroshēmu) salīdzinošo stabilitātes raksturojumu izpēte un metodisko ieteikumu izstrāde, reaģējot uz dažādas intensitātes jonizējošā starojuma devu mainīgā starojuma devas ātruma ietekmē"/>
    <x v="1"/>
    <d v="2018-12-07T00:00:00"/>
    <s v="Akciju sabiedrība &quot;RD ALFA MIKROELEKTRONIKAS DEPARTAMENTS&quot;"/>
    <s v="40003599743"/>
    <s v="Atvasināta publiska persona LATVIJAS UNIVERSITĀTES CIETVIELU FIZIKAS INSTITŪTS,90002124925"/>
    <n v="2"/>
    <n v="36"/>
    <n v="863787.73"/>
    <n v="863787.73"/>
    <n v="583056.72"/>
    <s v=""/>
    <s v=""/>
    <s v=""/>
    <s v=""/>
    <x v="1"/>
    <s v=""/>
    <s v=""/>
    <n v="583056.72"/>
    <s v=""/>
    <n v="280731.01"/>
    <s v=""/>
    <s v=""/>
    <d v="2020-01-07T00:00:00"/>
  </r>
  <r>
    <x v="1"/>
    <s v="1.1.1.1/18/A/014"/>
    <s v="Dalītās virsgrāmatas tehnoloģija Latvijas finanšu nozarē"/>
    <x v="1"/>
    <d v="2018-12-07T00:00:00"/>
    <s v="SIA &quot;Biznesa, mākslas un tehnoloģiju augstskola &quot;RISEBA&quot;&quot;"/>
    <s v="40003090010"/>
    <m/>
    <n v="1"/>
    <n v="24"/>
    <n v="296610.62"/>
    <n v="296610.62"/>
    <n v="171440.93"/>
    <s v=""/>
    <s v=""/>
    <s v=""/>
    <n v="102923.89"/>
    <x v="0"/>
    <s v=""/>
    <s v=""/>
    <n v="274364.82"/>
    <s v=""/>
    <n v="22245.8"/>
    <s v=""/>
    <s v=""/>
    <d v="2020-01-07T00:00:00"/>
  </r>
  <r>
    <x v="1"/>
    <s v="1.1.1.1/18/A/015"/>
    <s v="Viedu ierīču un sensoru izstrāde biomarķieru noteikšanai izelpā  pielietojumiem neinvazīvai agrīnai vēža diagnosticēšanai"/>
    <x v="1"/>
    <d v="2018-12-07T00:00:00"/>
    <s v="RĪGAS TEHNISKĀ UNIVERSITĀTE"/>
    <s v="90000068977"/>
    <s v="RĪGAS STRADIŅA UNIVERSITĀTE,90000013771"/>
    <n v="2"/>
    <n v="36"/>
    <n v="606500"/>
    <n v="606500"/>
    <n v="350557"/>
    <s v=""/>
    <s v=""/>
    <s v=""/>
    <n v="210455.5"/>
    <x v="0"/>
    <s v=""/>
    <s v=""/>
    <n v="561012.5"/>
    <s v=""/>
    <n v="45487.5"/>
    <s v=""/>
    <s v=""/>
    <d v="2020-01-07T00:00:00"/>
  </r>
  <r>
    <x v="1"/>
    <s v="1.1.1.1/18/A/016"/>
    <s v="Polifunkcionālu zāļu rezistences inhibitoru dizains, sintēze un fizikāli-ķīmisko īpašību izpēte efektīvākai vēža slimību ārstēšanai."/>
    <x v="1"/>
    <d v="2018-12-27T00:00:00"/>
    <s v="Atvasināta publiska persona &quot;Latvijas Organiskās sintēzes institūts&quot;"/>
    <s v="90002111653"/>
    <m/>
    <n v="1"/>
    <n v="36"/>
    <n v="600000"/>
    <n v="600000"/>
    <n v="510000"/>
    <s v=""/>
    <s v=""/>
    <s v=""/>
    <n v="45000"/>
    <x v="0"/>
    <s v=""/>
    <s v=""/>
    <n v="555000"/>
    <s v=""/>
    <n v="45000"/>
    <s v=""/>
    <s v=""/>
    <d v="2020-01-07T00:00:00"/>
  </r>
  <r>
    <x v="1"/>
    <s v="1.1.1.1/18/A/017"/>
    <s v="Augsnes hidraulisko parametru novērtējums, izmantojot tālizpētes metodes, ar pielietojumu bioekonomikā"/>
    <x v="1"/>
    <d v="2018-12-27T00:00:00"/>
    <s v="LATVIJAS UNIVERSITĀTE"/>
    <s v="90000076669"/>
    <m/>
    <n v="1"/>
    <n v="36"/>
    <n v="562282.64"/>
    <n v="552542.64"/>
    <n v="319369.65000000002"/>
    <s v=""/>
    <s v=""/>
    <s v=""/>
    <n v="191732.31"/>
    <x v="0"/>
    <s v=""/>
    <s v=""/>
    <n v="524915.52"/>
    <n v="13813.56"/>
    <n v="27627.119999999999"/>
    <s v=""/>
    <n v="9740"/>
    <d v="2020-01-07T00:00:00"/>
  </r>
  <r>
    <x v="1"/>
    <s v="1.1.1.1/18/A/018"/>
    <s v="Jaunas liposomālās zāļu formas teranostiskai pielietošanai vēža terapijā"/>
    <x v="1"/>
    <d v="2018-12-27T00:00:00"/>
    <s v="Atvasināta publiska persona &quot;Latvijas Organiskās sintēzes institūts&quot;"/>
    <s v="90002111653"/>
    <m/>
    <n v="1"/>
    <n v="36"/>
    <n v="648648.65"/>
    <n v="648648.65"/>
    <n v="551351.35"/>
    <s v=""/>
    <s v=""/>
    <s v=""/>
    <n v="48648.639999999999"/>
    <x v="0"/>
    <s v=""/>
    <s v=""/>
    <n v="599999.99"/>
    <s v=""/>
    <n v="48648.66"/>
    <s v=""/>
    <s v=""/>
    <d v="2020-01-07T00:00:00"/>
  </r>
  <r>
    <x v="1"/>
    <s v="1.1.1.1/18/A/019"/>
    <s v="Selektīvu malārijas treonil-tRNS inhibitoru izveide"/>
    <x v="1"/>
    <d v="2018-12-27T00:00:00"/>
    <s v="Atvasināta publiska persona &quot;Latvijas Organiskās sintēzes institūts&quot;"/>
    <s v="90002111653"/>
    <m/>
    <n v="1"/>
    <n v="36"/>
    <n v="648648.38"/>
    <n v="648648.38"/>
    <n v="551351.12"/>
    <s v=""/>
    <s v=""/>
    <s v=""/>
    <n v="48648.62"/>
    <x v="0"/>
    <s v=""/>
    <s v=""/>
    <n v="599999.74"/>
    <s v=""/>
    <n v="48648.639999999999"/>
    <s v=""/>
    <s v=""/>
    <d v="2020-01-07T00:00:00"/>
  </r>
  <r>
    <x v="1"/>
    <s v="1.1.1.1/18/A/020"/>
    <s v="Molekulāro marķieru atlase un izvērtēšana piena kvalitātes un kvantitātes pazīmju uzlabošanai Latvijas piena govīs."/>
    <x v="1"/>
    <d v="2018-12-27T00:00:00"/>
    <s v="LATVIJAS UNIVERSITĀTE"/>
    <s v="90000076669"/>
    <m/>
    <n v="1"/>
    <n v="36"/>
    <n v="648646.85"/>
    <n v="648646.85"/>
    <n v="374917.88"/>
    <s v=""/>
    <s v=""/>
    <s v=""/>
    <n v="225080.46"/>
    <x v="0"/>
    <s v=""/>
    <s v=""/>
    <n v="648646.85"/>
    <n v="48648.51"/>
    <s v=""/>
    <s v=""/>
    <s v=""/>
    <d v="2020-01-07T00:00:00"/>
  </r>
  <r>
    <x v="1"/>
    <s v="1.1.1.1/18/A/021"/>
    <s v="Mūzikas parametru uztveres un apstrādes īpatnības indivīdiem ar uzmanības deficīta (hiperaktivitātes) sindromu: starpdisciplinārā neirokognitīvā modeļa programmatūras AD(H)DMusEd izstrāde un aprobācija mūzikas mācīšanās un muzicēšanas procesā"/>
    <x v="1"/>
    <d v="2018-12-07T00:00:00"/>
    <s v="Jāzepa Vītola Latvijas Mūzikas akadēmija"/>
    <s v="90000028796"/>
    <m/>
    <n v="1"/>
    <n v="36"/>
    <n v="184496.1"/>
    <n v="184496.1"/>
    <n v="106638.74"/>
    <s v=""/>
    <s v=""/>
    <s v=""/>
    <n v="64020.15"/>
    <x v="0"/>
    <s v=""/>
    <s v=""/>
    <n v="184496.1"/>
    <n v="13837.21"/>
    <s v=""/>
    <s v=""/>
    <s v=""/>
    <d v="2020-01-07T00:00:00"/>
  </r>
  <r>
    <x v="1"/>
    <s v="1.1.1.1/18/A/022"/>
    <s v="Crypthecodinium cohnii un Zymomonas mobilis sintrofija omega 3 taukskābju ražošanai no biodegvielas un cukura rūpniecības blakusproduktiem"/>
    <x v="2"/>
    <d v="2019-03-22T00:00:00"/>
    <s v="LATVIJAS UNIVERSITĀTE"/>
    <s v="90000076669"/>
    <s v="Atvasināta publiska persona &quot;Latvijas Valsts koksnes ķīmijas institūts&quot;,90002128378_x000a_Akciju sabiedrība &quot;Biotehniskais centrs&quot;,40003280438"/>
    <n v="3"/>
    <n v="36"/>
    <n v="648000.02"/>
    <n v="648000.02"/>
    <n v="374544"/>
    <s v=""/>
    <s v=""/>
    <s v=""/>
    <n v="224856"/>
    <x v="0"/>
    <s v=""/>
    <s v=""/>
    <n v="605519.78"/>
    <n v="6119.78"/>
    <n v="42480.24"/>
    <s v=""/>
    <s v=""/>
    <d v="2020-01-07T00:00:00"/>
  </r>
  <r>
    <x v="1"/>
    <s v="1.1.1.1/18/A/023"/>
    <s v="Līmēšanas un impregnēšanas procesu izpēte jaunu liekti līmēto koksnes produktu ražošanas attīstībai"/>
    <x v="2"/>
    <d v="2019-03-19T00:00:00"/>
    <s v="SIA &quot;EKJU&quot;"/>
    <s v="40003051329"/>
    <s v="Atvasināta publiska persona &quot;Latvijas Valsts koksnes ķīmijas institūts&quot;,90002128378"/>
    <n v="2"/>
    <n v="36"/>
    <n v="858849.01"/>
    <n v="839469.16"/>
    <n v="580012.79"/>
    <s v=""/>
    <s v=""/>
    <s v=""/>
    <s v=""/>
    <x v="1"/>
    <s v=""/>
    <s v=""/>
    <n v="580012.79"/>
    <s v=""/>
    <n v="259456.37"/>
    <s v=""/>
    <n v="19379.849999999999"/>
    <d v="2020-01-07T00:00:00"/>
  </r>
  <r>
    <x v="1"/>
    <s v="1.1.1.1/18/A/024"/>
    <s v="Vieds stiegrots epoksīdsveķu kompozītmateriāls ar paaugstinātu sabrukšanas stīgrumu."/>
    <x v="1"/>
    <d v="2018-12-07T00:00:00"/>
    <s v="LATVIJAS UNIVERSITĀTE"/>
    <s v="90000076669"/>
    <m/>
    <n v="1"/>
    <n v="36"/>
    <n v="579001"/>
    <n v="579001"/>
    <n v="334662.58"/>
    <s v=""/>
    <s v=""/>
    <s v=""/>
    <n v="200913.34"/>
    <x v="0"/>
    <s v=""/>
    <s v=""/>
    <n v="550050.94999999995"/>
    <n v="14475.03"/>
    <n v="28950.05"/>
    <s v=""/>
    <s v=""/>
    <d v="2020-01-07T00:00:00"/>
  </r>
  <r>
    <x v="1"/>
    <s v="1.1.1.1/18/A/025"/>
    <s v="Viedo  bio-šķiedru izolācijas materiālu izstrāde integrēšanai ēku konstrukciju elementos energoefektīvai termiska komforta nodrošināšanai iekštelpās"/>
    <x v="1"/>
    <d v="2018-12-27T00:00:00"/>
    <s v="Valsts zinātniskais institūts - atvasināta publiska persona  &quot;Fizikālās enerģētikas institūts&quot;"/>
    <s v="90002128912"/>
    <s v="RĪGAS TEHNISKĀ UNIVERSITĀTE,90000068977_x000a_LATVIJAS LAUKSAIMNIECĪBAS UNIVERSITĀTE,90000041898"/>
    <n v="3"/>
    <n v="34"/>
    <n v="570570"/>
    <n v="570570"/>
    <n v="329789.21000000002"/>
    <s v=""/>
    <s v=""/>
    <s v=""/>
    <n v="197987.79"/>
    <x v="0"/>
    <s v=""/>
    <s v=""/>
    <n v="547299.77"/>
    <n v="19522.77"/>
    <n v="23270.23"/>
    <s v=""/>
    <s v=""/>
    <d v="2020-01-07T00:00:00"/>
  </r>
  <r>
    <x v="1"/>
    <s v="1.1.1.1/18/A/026"/>
    <s v="Ribes ģints augu, Cecidophyopsis pumpurērču un upeņu reversijas vīrusa izpēte ilgtspējīgai Ribes ģints ogulāju rezistences selekcijai un audzēšanai"/>
    <x v="2"/>
    <d v="2019-03-26T00:00:00"/>
    <s v="Atvasināta publiska persona &quot;Dārzkopības institūts&quot;"/>
    <s v="90002127692"/>
    <s v="Atvasināta publiska persona &quot;Latvijas Biomedicīnas pētījumu un studiju centrs&quot;,90002120158"/>
    <n v="2"/>
    <n v="36"/>
    <n v="519067.84"/>
    <n v="519067.84"/>
    <n v="300021.21000000002"/>
    <s v=""/>
    <s v=""/>
    <s v=""/>
    <n v="180116.53"/>
    <x v="0"/>
    <s v=""/>
    <s v=""/>
    <n v="510535.96"/>
    <n v="30398.22"/>
    <n v="8531.8799999999992"/>
    <s v=""/>
    <s v=""/>
    <d v="2020-01-07T00:00:00"/>
  </r>
  <r>
    <x v="1"/>
    <s v="1.1.1.1/18/A/027"/>
    <s v="Lielajos datos balstīta valsts un pašvaldību stratēģiskai attīstībai nozīmīgu infrastruktūras objektu un transporta tīklu investīciju projektu optimizācijas un lietderības izvērtēšanas metodes un algoritma izveide"/>
    <x v="1"/>
    <d v="2018-12-07T00:00:00"/>
    <s v="LATVIJAS UNIVERSITĀTE"/>
    <s v="90000076669"/>
    <s v="&quot;Latvijas Mobilais Telefons&quot; SIA,50003050931"/>
    <n v="1"/>
    <n v="36"/>
    <n v="648000"/>
    <n v="648000"/>
    <n v="374544"/>
    <s v=""/>
    <s v=""/>
    <s v=""/>
    <n v="224856"/>
    <x v="0"/>
    <s v=""/>
    <s v=""/>
    <n v="599400"/>
    <s v=""/>
    <n v="48600"/>
    <s v=""/>
    <s v=""/>
    <d v="2020-01-07T00:00:00"/>
  </r>
  <r>
    <x v="1"/>
    <s v="1.1.1.1/18/A/028"/>
    <s v="Antibakteriāli kompozītu biomateriāli hronisku brūču aprūpei (CombiCare)."/>
    <x v="1"/>
    <d v="2018-12-27T00:00:00"/>
    <s v="RĪGAS TEHNISKĀ UNIVERSITĀTE"/>
    <s v="90000068977"/>
    <s v="LATVIJAS UNIVERSITĀTE,90000076669_x000a_RĪGAS TEHNISKĀ UNIVERSITĀTE,90000068977"/>
    <n v="2"/>
    <n v="36"/>
    <n v="645000"/>
    <n v="645000"/>
    <n v="372810"/>
    <s v=""/>
    <s v=""/>
    <s v=""/>
    <n v="223815"/>
    <x v="0"/>
    <s v=""/>
    <s v=""/>
    <n v="612750"/>
    <n v="16125"/>
    <n v="32250"/>
    <s v=""/>
    <s v=""/>
    <d v="2020-01-07T00:00:00"/>
  </r>
  <r>
    <x v="1"/>
    <s v="1.1.1.1/18/A/029"/>
    <s v="Inovatīva poliuretāna putuplasta siltumizolācijas materiāla izstrādne ar zema siltumnīcas efekta potenciāla uzputošanās aģentiem un ilgtspējīgām izejvielām"/>
    <x v="1"/>
    <d v="2018-12-27T00:00:00"/>
    <s v="Atvasināta publiska persona &quot;Latvijas Valsts koksnes ķīmijas institūts&quot;"/>
    <s v="90002128378"/>
    <s v="Sabiedrība ar ierobežotu atbildību &quot;Ritols&quot;,40103003433"/>
    <n v="3"/>
    <n v="36"/>
    <n v="627709.52"/>
    <n v="627709.52"/>
    <n v="362816.1"/>
    <s v=""/>
    <s v=""/>
    <s v=""/>
    <n v="217815.2"/>
    <x v="0"/>
    <s v=""/>
    <s v=""/>
    <n v="608686.43000000005"/>
    <n v="28055.13"/>
    <n v="19023.09"/>
    <s v=""/>
    <s v=""/>
    <d v="2020-01-07T00:00:00"/>
  </r>
  <r>
    <x v="1"/>
    <s v="1.1.1.1/18/A/030"/>
    <s v="Ābeļu un bumbieru kraupja (Venturia spp.) ierosinātāju un mijiedarbības ar saimniekaugiem izpēte ierobežošanas stratēģiju pilnveidošanai un rezistences selekcijai"/>
    <x v="1"/>
    <d v="2018-12-27T00:00:00"/>
    <s v="Atvasināta publiska persona &quot;Dārzkopības institūts&quot;"/>
    <s v="90002127692"/>
    <s v="Atvasināta publiska persona &quot;Latvijas Biomedicīnas pētījumu un studiju centrs&quot;,90002120158_x000a_Atvasināta publiska persona &quot;Dārzkopības institūts&quot;,90002127692"/>
    <n v="2"/>
    <n v="36"/>
    <n v="525734.5"/>
    <n v="525734.5"/>
    <n v="303874.55"/>
    <s v=""/>
    <s v=""/>
    <s v=""/>
    <n v="182429.86"/>
    <x v="0"/>
    <s v=""/>
    <s v=""/>
    <n v="486304.41"/>
    <s v=""/>
    <n v="39430.089999999997"/>
    <s v=""/>
    <s v=""/>
    <d v="2020-01-07T00:00:00"/>
  </r>
  <r>
    <x v="1"/>
    <s v="1.1.1.1/18/A/031"/>
    <s v="Rīku komplekts ēkas sienu higrotermālā stāvokļa novērtēšanai"/>
    <x v="1"/>
    <d v="2018-12-27T00:00:00"/>
    <s v="RĪGAS TEHNISKĀ UNIVERSITĀTE"/>
    <s v="90000068977"/>
    <m/>
    <n v="1"/>
    <n v="36"/>
    <n v="646000"/>
    <n v="646000"/>
    <n v="373388"/>
    <s v=""/>
    <s v=""/>
    <s v=""/>
    <n v="224162"/>
    <x v="0"/>
    <s v=""/>
    <s v=""/>
    <n v="597550"/>
    <s v=""/>
    <n v="48450"/>
    <s v=""/>
    <s v=""/>
    <d v="2020-01-07T00:00:00"/>
  </r>
  <r>
    <x v="1"/>
    <s v="1.1.1.1/18/A/032"/>
    <s v="Iekštelpu gaisa filtrēšanas iekārta"/>
    <x v="1"/>
    <d v="2018-12-27T00:00:00"/>
    <s v="RĪGAS TEHNISKĀ UNIVERSITĀTE"/>
    <s v="90000068977"/>
    <m/>
    <n v="1"/>
    <n v="36"/>
    <n v="646000"/>
    <n v="646000"/>
    <n v="373387.99"/>
    <s v=""/>
    <s v=""/>
    <s v=""/>
    <n v="224162.01"/>
    <x v="0"/>
    <s v=""/>
    <s v=""/>
    <n v="597550"/>
    <s v=""/>
    <n v="48450"/>
    <s v=""/>
    <s v=""/>
    <d v="2020-01-07T00:00:00"/>
  </r>
  <r>
    <x v="1"/>
    <s v="1.1.1.1/18/A/033"/>
    <s v="Inovatīva koksnes biorafinēšanas procesa, izmantojot  termoķīmiskās konversijas tehnoloģijas, izstrāde"/>
    <x v="1"/>
    <d v="2018-12-27T00:00:00"/>
    <s v="Atvasināta publiska persona &quot;Latvijas Valsts koksnes ķīmijas institūts&quot;"/>
    <s v="90002128378"/>
    <m/>
    <n v="1"/>
    <n v="36"/>
    <n v="518446.45"/>
    <n v="518446.45"/>
    <n v="299662.05"/>
    <s v=""/>
    <s v=""/>
    <s v=""/>
    <n v="179900.92"/>
    <x v="0"/>
    <s v=""/>
    <s v=""/>
    <n v="518446.45"/>
    <n v="38883.480000000003"/>
    <s v=""/>
    <s v=""/>
    <s v=""/>
    <d v="2020-01-07T00:00:00"/>
  </r>
  <r>
    <x v="1"/>
    <s v="1.1.1.1/18/A/034"/>
    <s v="Reaģējoša un adaptīvā ēkas fasāde"/>
    <x v="1"/>
    <d v="2018-12-27T00:00:00"/>
    <s v="RĪGAS TEHNISKĀ UNIVERSITĀTE"/>
    <s v="90000068977"/>
    <m/>
    <n v="1"/>
    <n v="36"/>
    <n v="646000"/>
    <n v="646000"/>
    <n v="373388"/>
    <s v=""/>
    <s v=""/>
    <s v=""/>
    <n v="224162"/>
    <x v="0"/>
    <s v=""/>
    <s v=""/>
    <n v="597550"/>
    <s v=""/>
    <n v="48450"/>
    <s v=""/>
    <s v=""/>
    <d v="2020-01-07T00:00:00"/>
  </r>
  <r>
    <x v="1"/>
    <s v="1.1.1.1/18/A/035"/>
    <s v="Magnētisko daļiņu šķirošana izmantojot slāpekļa-vakanču centrus dimantos kā magnētiskā lauka sensorus"/>
    <x v="1"/>
    <d v="2018-12-27T00:00:00"/>
    <s v="LATVIJAS UNIVERSITĀTE"/>
    <s v="90000076669"/>
    <m/>
    <n v="3"/>
    <n v="36"/>
    <n v="600000"/>
    <n v="600000"/>
    <n v="346800"/>
    <s v=""/>
    <s v=""/>
    <s v=""/>
    <n v="208200"/>
    <x v="0"/>
    <s v=""/>
    <s v=""/>
    <n v="600000"/>
    <n v="45000"/>
    <s v=""/>
    <s v=""/>
    <s v=""/>
    <d v="2020-01-07T00:00:00"/>
  </r>
  <r>
    <x v="1"/>
    <s v="1.1.1.1/18/A/036"/>
    <s v="Enkura tipa fāzu pārejas materiālu tehnoloģija enerģijas uzglabāšanai mājsaimniecībās un centralizētajā siltumapgādē (AnEST)"/>
    <x v="1"/>
    <d v="2018-12-07T00:00:00"/>
    <s v="RĪGAS TEHNISKĀ UNIVERSITĀTE"/>
    <s v="90000068977"/>
    <m/>
    <n v="1"/>
    <n v="36"/>
    <n v="644000"/>
    <n v="644000"/>
    <n v="372232"/>
    <s v=""/>
    <s v=""/>
    <s v=""/>
    <n v="223468"/>
    <x v="0"/>
    <s v=""/>
    <s v=""/>
    <n v="595700"/>
    <s v=""/>
    <n v="48300"/>
    <s v=""/>
    <s v=""/>
    <d v="2020-01-07T00:00:00"/>
  </r>
  <r>
    <x v="1"/>
    <s v="1.1.1.1/18/A/037"/>
    <s v="Jaudas pastiprinātāju linearizācijas tehnoloģiju izpēte nanosatelītu komunikāciju sistēmu efektivitātes paaugstināšanai (HSCOM)"/>
    <x v="1"/>
    <d v="2018-12-27T00:00:00"/>
    <s v="VENTSPILS AUGSTSKOLA"/>
    <s v="90000362426"/>
    <m/>
    <n v="1"/>
    <n v="36"/>
    <n v="368590.32"/>
    <n v="368590.32"/>
    <n v="213045.2"/>
    <s v=""/>
    <s v=""/>
    <s v=""/>
    <n v="127900.84"/>
    <x v="0"/>
    <s v=""/>
    <s v=""/>
    <n v="340946.04"/>
    <s v=""/>
    <n v="27644.28"/>
    <s v=""/>
    <s v=""/>
    <d v="2020-01-07T00:00:00"/>
  </r>
  <r>
    <x v="1"/>
    <s v="1.1.1.1/18/A/038"/>
    <s v="Aktīvo antenu režģu tehnoloģijā balstītas vairākpiekļuves augšup un lejupsaites satelītu Zemes bāzes stacijas koncepcijas un prototipa izstrāde (SMART-GS)"/>
    <x v="1"/>
    <d v="2018-12-07T00:00:00"/>
    <s v="VENTSPILS AUGSTSKOLA"/>
    <s v="90000362426"/>
    <m/>
    <n v="1"/>
    <n v="36"/>
    <n v="440130.16"/>
    <n v="440130.16"/>
    <n v="254395.23"/>
    <s v=""/>
    <s v=""/>
    <s v=""/>
    <n v="152725.17000000001"/>
    <x v="0"/>
    <s v=""/>
    <s v=""/>
    <n v="407120.4"/>
    <s v=""/>
    <n v="33009.760000000002"/>
    <s v=""/>
    <s v=""/>
    <d v="2020-01-07T00:00:00"/>
  </r>
  <r>
    <x v="1"/>
    <s v="1.1.1.1/18/A/039"/>
    <s v="Jaunu nanostrukturēto pārklājumu Superlattice izstrāde un testēšana"/>
    <x v="4"/>
    <d v="2020-01-26T00:00:00"/>
    <s v="SIA &quot;Schaeffler Baltic&quot;"/>
    <s v="40103288480"/>
    <m/>
    <n v="1"/>
    <n v="36"/>
    <n v="1021794.8"/>
    <n v="972864.8"/>
    <n v="598911.06000000006"/>
    <s v=""/>
    <s v=""/>
    <s v=""/>
    <s v=""/>
    <x v="1"/>
    <s v=""/>
    <s v=""/>
    <n v="598911.06000000006"/>
    <s v=""/>
    <n v="373953.74"/>
    <s v=""/>
    <n v="48930"/>
    <d v="2020-01-07T00:00:00"/>
  </r>
  <r>
    <x v="1"/>
    <s v="1.1.1.1/18/A/040"/>
    <s v="Nano-līmenī modificētu tekstiliju virsmas pārklājumu sintēze un elektroniskās atbalsta sistēmas integrācija viedā apģērbā ar ballistiskās aizsardzības funkcijām"/>
    <x v="1"/>
    <d v="2018-12-07T00:00:00"/>
    <s v="RĪGAS TEHNISKĀ UNIVERSITĀTE"/>
    <s v="90000068977"/>
    <s v="SIA &quot;SRC BRASA&quot;,40003855474"/>
    <n v="2"/>
    <n v="36"/>
    <n v="647500"/>
    <n v="647500"/>
    <n v="374255"/>
    <s v=""/>
    <s v=""/>
    <s v=""/>
    <n v="224682.5"/>
    <x v="0"/>
    <s v=""/>
    <s v=""/>
    <n v="608655"/>
    <n v="9717.5"/>
    <n v="38845"/>
    <s v=""/>
    <s v=""/>
    <d v="2020-01-07T00:00:00"/>
  </r>
  <r>
    <x v="1"/>
    <s v="1.1.1.1/18/A/041"/>
    <s v="Dažādu šķiedru sastāva tekstilmateriālu ietekme uz fiziski aktīva cilvēka ādas veselību"/>
    <x v="1"/>
    <d v="2018-12-07T00:00:00"/>
    <s v="RĪGAS TEHNISKĀ UNIVERSITĀTE"/>
    <s v="90000068977"/>
    <s v="RĪGAS STRADIŅA UNIVERSITĀTE,90000013771_x000a_SIA &quot;SRC BRASA&quot;,40003855474"/>
    <n v="3"/>
    <n v="36"/>
    <n v="648595"/>
    <n v="648595"/>
    <n v="374887.91"/>
    <s v=""/>
    <s v=""/>
    <s v=""/>
    <n v="225062.47"/>
    <x v="0"/>
    <s v=""/>
    <s v=""/>
    <n v="621143.06999999995"/>
    <n v="21192.69"/>
    <n v="27451.93"/>
    <s v=""/>
    <s v=""/>
    <d v="2020-01-07T00:00:00"/>
  </r>
  <r>
    <x v="1"/>
    <s v="1.1.1.1/18/A/042"/>
    <s v="Inovatīva biomasas ūdenssildāmā katla sistēma (IBioWHBS)"/>
    <x v="1"/>
    <d v="2018-12-27T00:00:00"/>
    <s v="RĪGAS TEHNISKĀ UNIVERSITĀTE"/>
    <s v="90000068977"/>
    <s v="Akciju sabiedrība &quot;KOMFORTS INDUSTRIES&quot;,40003012105"/>
    <n v="2"/>
    <n v="36"/>
    <n v="642661.39"/>
    <n v="642661.39"/>
    <n v="371458.3"/>
    <s v=""/>
    <s v=""/>
    <s v=""/>
    <n v="223003.5"/>
    <x v="0"/>
    <s v=""/>
    <s v=""/>
    <n v="594461.80000000005"/>
    <s v=""/>
    <n v="48199.59"/>
    <s v=""/>
    <s v=""/>
    <d v="2020-01-07T00:00:00"/>
  </r>
  <r>
    <x v="1"/>
    <s v="1.1.1.1/18/A/043"/>
    <s v="Inovatīvi risinājumi pavasara savvaļas ārstniecības un aromātisko augu audzēšanas tehnoloģijās un izmantošanā"/>
    <x v="2"/>
    <d v="2019-04-09T00:00:00"/>
    <s v="Sabiedrība ar ierobežotu atbildību &quot;FIELD AND FOREST&quot;"/>
    <s v="40003759259"/>
    <s v="Atvasināta publiska persona &quot;Latvijas Organiskās sintēzes institūts&quot;,90002111653_x000a_Nodibinājums &quot;VIDES RISINĀJUMU INSTITŪTS&quot;,50008131571"/>
    <n v="3"/>
    <n v="36"/>
    <n v="805201.35"/>
    <n v="792361.23"/>
    <n v="570607.85"/>
    <s v=""/>
    <s v=""/>
    <s v=""/>
    <s v=""/>
    <x v="1"/>
    <s v=""/>
    <s v=""/>
    <n v="570607.85"/>
    <s v=""/>
    <n v="221753.38"/>
    <s v=""/>
    <n v="12840.12"/>
    <d v="2020-01-07T00:00:00"/>
  </r>
  <r>
    <x v="1"/>
    <s v="1.1.1.1/18/A/044"/>
    <s v="Birstošu materiālu centrbēdzes kalte (Cedr)"/>
    <x v="1"/>
    <d v="2018-12-28T00:00:00"/>
    <s v="RĪGAS TEHNISKĀ UNIVERSITĀTE"/>
    <s v="90000068977"/>
    <m/>
    <n v="1"/>
    <n v="36"/>
    <n v="641868.75"/>
    <n v="641868.75"/>
    <n v="371000.14"/>
    <s v=""/>
    <s v=""/>
    <s v=""/>
    <n v="222728.45"/>
    <x v="0"/>
    <s v=""/>
    <s v=""/>
    <n v="593728.59"/>
    <s v=""/>
    <n v="48140.160000000003"/>
    <s v=""/>
    <s v=""/>
    <d v="2020-01-07T00:00:00"/>
  </r>
  <r>
    <x v="1"/>
    <s v="1.1.1.1/18/A/045"/>
    <s v="Dziļās mašīnmācīšanās modeļi un to dzīves cikla pārvaldības ietvars multimediju datu apstrādei ziņu aģentūrās"/>
    <x v="2"/>
    <d v="2019-03-20T00:00:00"/>
    <s v="Latvijas Universitātes Matemātikas un informātikas institūts"/>
    <s v="90002111761"/>
    <s v="Sabiedrība ar ierobežotu atbildību &quot;LETA&quot;,40003229349"/>
    <n v="2"/>
    <n v="36"/>
    <n v="650047.47"/>
    <n v="646847.47"/>
    <n v="373877.84"/>
    <s v=""/>
    <s v=""/>
    <s v=""/>
    <n v="224456.07"/>
    <x v="0"/>
    <s v=""/>
    <s v=""/>
    <n v="598333.91"/>
    <s v=""/>
    <n v="48513.56"/>
    <s v=""/>
    <n v="3200"/>
    <d v="2020-01-07T00:00:00"/>
  </r>
  <r>
    <x v="1"/>
    <s v="1.1.1.1/18/A/046"/>
    <s v="IWiRoM: Intelektiskas ziemas ceļu uzturēšanas atbalsta informācijas sistēmas, modeļu un algoritmu izstrāde"/>
    <x v="1"/>
    <d v="2018-12-28T00:00:00"/>
    <s v="RĪGAS TEHNISKĀ UNIVERSITĀTE"/>
    <s v="90000068977"/>
    <s v="RĪGAS TEHNISKĀ UNIVERSITĀTE,90000068977_x000a_SIA &quot;APPLY&quot;,44103077477"/>
    <n v="1"/>
    <n v="30"/>
    <n v="640910"/>
    <n v="640910"/>
    <n v="370445.98"/>
    <s v=""/>
    <s v=""/>
    <s v=""/>
    <n v="222395.77"/>
    <x v="0"/>
    <s v=""/>
    <s v=""/>
    <n v="611941.75"/>
    <n v="19100"/>
    <n v="28968.25"/>
    <s v=""/>
    <s v=""/>
    <d v="2020-01-07T00:00:00"/>
  </r>
  <r>
    <x v="1"/>
    <s v="1.1.1.1/18/A/047"/>
    <s v="Latvijas upju tīkla datormodeļa izstrāde upju piesārņojuma procesu pētniecībai"/>
    <x v="1"/>
    <d v="2018-12-28T00:00:00"/>
    <s v="RĪGAS TEHNISKĀ UNIVERSITĀTE"/>
    <s v="90000068977"/>
    <m/>
    <n v="1"/>
    <n v="24"/>
    <n v="184330"/>
    <n v="184330"/>
    <n v="106542.74"/>
    <s v=""/>
    <s v=""/>
    <s v=""/>
    <n v="63962.51"/>
    <x v="0"/>
    <s v=""/>
    <s v=""/>
    <n v="175113.5"/>
    <n v="4608.25"/>
    <n v="9216.5"/>
    <s v=""/>
    <s v=""/>
    <d v="2020-01-07T00:00:00"/>
  </r>
  <r>
    <x v="1"/>
    <s v="1.1.1.1/18/A/048"/>
    <s v="Inovatīva cilmes šūnu ekspansijas metode prognostiskai tendinīta ārstešanai zirgiem"/>
    <x v="1"/>
    <d v="2018-12-07T00:00:00"/>
    <s v="LATVIJAS LAUKSAIMNIECĪBAS UNIVERSITĀTE"/>
    <s v="90000041898"/>
    <s v="SIA &quot;Saules Veselības centrs&quot;,40103357674_x000a_Pārtikas drošības, dzīvnieku veselības un vides zinātniskais institūts &quot;BIOR&quot;,90009235333"/>
    <n v="1"/>
    <n v="36"/>
    <n v="640000"/>
    <n v="640000"/>
    <n v="369920.01"/>
    <s v=""/>
    <s v=""/>
    <s v=""/>
    <n v="222080"/>
    <x v="0"/>
    <s v=""/>
    <s v=""/>
    <n v="630400.01"/>
    <n v="38400"/>
    <n v="9599.99"/>
    <s v=""/>
    <s v=""/>
    <d v="2020-01-07T00:00:00"/>
  </r>
  <r>
    <x v="1"/>
    <s v="1.1.1.1/18/A/049"/>
    <s v="Advancētu gaismas avotu izstrāde augstas precizitātes atomu absorbcijas spektrometriem"/>
    <x v="1"/>
    <d v="2018-12-28T00:00:00"/>
    <s v="LATVIJAS UNIVERSITĀTE"/>
    <s v="90000076669"/>
    <m/>
    <n v="1"/>
    <n v="36"/>
    <n v="597745.68999999994"/>
    <n v="597745.68999999994"/>
    <n v="345497"/>
    <s v=""/>
    <s v=""/>
    <s v=""/>
    <n v="207417.76"/>
    <x v="0"/>
    <s v=""/>
    <s v=""/>
    <n v="552914.76"/>
    <s v=""/>
    <n v="44830.93"/>
    <s v=""/>
    <s v=""/>
    <d v="2020-01-07T00:00:00"/>
  </r>
  <r>
    <x v="1"/>
    <s v="1.1.1.1/18/A/050"/>
    <s v="Ēdamo gliemežu parazitofaunas izpēte un tas loma Latvijas gliemežu audzētāju konkurētspējā."/>
    <x v="1"/>
    <d v="2018-12-27T00:00:00"/>
    <s v="DAUGAVPILS UNIVERSITĀTE"/>
    <s v="90000065985"/>
    <m/>
    <n v="1"/>
    <n v="36"/>
    <n v="577539.93000000005"/>
    <n v="577539.93000000005"/>
    <n v="333818.07"/>
    <s v=""/>
    <s v=""/>
    <s v=""/>
    <n v="200406.36"/>
    <x v="0"/>
    <s v=""/>
    <s v=""/>
    <n v="577539.93000000005"/>
    <n v="43315.5"/>
    <s v=""/>
    <s v=""/>
    <s v=""/>
    <d v="2020-01-07T00:00:00"/>
  </r>
  <r>
    <x v="1"/>
    <s v="1.1.1.1/18/A/051"/>
    <s v="&quot;Optisko šķiedru jaunas ražošanas un apstrādes tehnoloģijas pētniecība un izstrāde&quot;"/>
    <x v="1"/>
    <d v="2018-12-07T00:00:00"/>
    <s v="Sabiedrība ar ierobežotu atbildību &quot;Light Guide Optics International&quot;"/>
    <s v="41503034724"/>
    <m/>
    <n v="1"/>
    <n v="36"/>
    <n v="815000"/>
    <n v="809055"/>
    <n v="568465"/>
    <s v=""/>
    <s v=""/>
    <s v=""/>
    <s v=""/>
    <x v="1"/>
    <s v=""/>
    <s v=""/>
    <n v="568465"/>
    <s v=""/>
    <n v="240590"/>
    <s v=""/>
    <n v="5945"/>
    <d v="2020-01-07T00:00:00"/>
  </r>
  <r>
    <x v="1"/>
    <s v="1.1.1.1/18/A/052"/>
    <s v="Efektīvas un drošas satveršanas ierīces izstrāde un eksperimentālā pārbaude augstas stiprības un veiktspējas elastīgo kompozītmateriāla lentu vien ass stiepē"/>
    <x v="1"/>
    <d v="2018-12-27T00:00:00"/>
    <s v="RĪGAS TEHNISKĀ UNIVERSITĀTE"/>
    <s v="90000068977"/>
    <s v="LATVIJAS UNIVERSITĀTE,90000076669"/>
    <n v="2"/>
    <n v="36"/>
    <n v="646677.99"/>
    <n v="646677.99"/>
    <n v="373779.88"/>
    <s v=""/>
    <s v=""/>
    <s v=""/>
    <n v="224397.26"/>
    <x v="0"/>
    <s v=""/>
    <s v=""/>
    <n v="614344.09"/>
    <n v="16166.95"/>
    <n v="32333.9"/>
    <s v=""/>
    <s v=""/>
    <d v="2020-01-07T00:00:00"/>
  </r>
  <r>
    <x v="1"/>
    <s v="1.1.1.1/18/A/053"/>
    <s v="Tradicionālu pultrūzijas procesu efektivitātes uzlabošana"/>
    <x v="2"/>
    <d v="2019-03-28T00:00:00"/>
    <s v="RĪGAS TEHNISKĀ UNIVERSITĀTE"/>
    <s v="90000068977"/>
    <s v="Sabiedrība ar ierobežotu atbildību &quot;Juvitek&quot;,40003982134"/>
    <n v="2"/>
    <n v="36"/>
    <n v="639498"/>
    <n v="639498"/>
    <n v="369629.84"/>
    <s v=""/>
    <s v=""/>
    <s v=""/>
    <n v="221905.8"/>
    <x v="0"/>
    <s v=""/>
    <s v=""/>
    <n v="602684.85"/>
    <n v="11149.21"/>
    <n v="36813.15"/>
    <s v=""/>
    <s v=""/>
    <d v="2020-01-07T00:00:00"/>
  </r>
  <r>
    <x v="1"/>
    <s v="1.1.1.1/18/A/054"/>
    <s v="Inovatīva jonu ciklotronu masspektrometrijas izmantošana, lai paplašinātu notekūdeņu pielietojumu epidemioloģiskajā analīzē, sabiedrības veselības novērtēšanai"/>
    <x v="1"/>
    <d v="2018-12-27T00:00:00"/>
    <s v="Pārtikas drošības, dzīvnieku veselības un vides zinātniskais institūts &quot;BIOR&quot;"/>
    <s v="90009235333"/>
    <m/>
    <n v="1"/>
    <n v="36"/>
    <n v="481927.93"/>
    <n v="481927.93"/>
    <n v="278554.34000000003"/>
    <s v=""/>
    <s v=""/>
    <s v=""/>
    <n v="167228.99"/>
    <x v="0"/>
    <s v=""/>
    <s v=""/>
    <n v="481927.93"/>
    <n v="36144.6"/>
    <s v=""/>
    <s v=""/>
    <s v=""/>
    <d v="2020-01-07T00:00:00"/>
  </r>
  <r>
    <x v="1"/>
    <s v="1.1.1.1/18/A/055"/>
    <s v="Jaunas paaudzes sinhronā relaktances elektrodzinēja izstrāde"/>
    <x v="2"/>
    <d v="2019-04-04T00:00:00"/>
    <s v="Akciju sabiedrība &quot;RĪGAS ELEKTROMAŠĪNBŪVES RŪPNĪCA&quot;"/>
    <s v="40003042006"/>
    <m/>
    <n v="1"/>
    <n v="21"/>
    <n v="1009736.61"/>
    <n v="990353.61"/>
    <n v="595355.54"/>
    <s v=""/>
    <s v=""/>
    <s v=""/>
    <s v=""/>
    <x v="1"/>
    <s v=""/>
    <s v=""/>
    <n v="595355.54"/>
    <s v=""/>
    <n v="394998.07"/>
    <s v=""/>
    <n v="19383"/>
    <d v="2020-01-07T00:00:00"/>
  </r>
  <r>
    <x v="1"/>
    <s v="1.1.1.1/18/A/056"/>
    <s v="Jaunas fluorētas aminoskābes KMR-balstītai strukturālajai bioloģijai"/>
    <x v="1"/>
    <d v="2018-12-27T00:00:00"/>
    <s v="Atvasināta publiska persona &quot;Latvijas Organiskās sintēzes institūts&quot;"/>
    <s v="90002111653"/>
    <m/>
    <n v="1"/>
    <n v="36"/>
    <n v="648648.65"/>
    <n v="648648.65"/>
    <n v="551351.35"/>
    <s v=""/>
    <s v=""/>
    <s v=""/>
    <n v="48648.639999999999"/>
    <x v="0"/>
    <s v=""/>
    <s v=""/>
    <n v="599999.99"/>
    <s v=""/>
    <n v="48648.66"/>
    <s v=""/>
    <s v=""/>
    <d v="2020-01-07T00:00:00"/>
  </r>
  <r>
    <x v="1"/>
    <s v="1.1.1.1/18/A/057"/>
    <s v="Finanšu tehnoloģiju (Fintech) un E-pārvaldes mijiedarbības ietekme uz Latvijas ekonomiku"/>
    <x v="1"/>
    <d v="2018-12-28T00:00:00"/>
    <s v="LATVIJAS ZINĀTŅU AKADĒMIJA"/>
    <s v="90000022543"/>
    <s v="LATVIJAS LAUKSAIMNIECĪBAS UNIVERSITĀTE,90000041898"/>
    <n v="1"/>
    <n v="36"/>
    <n v="555252.29"/>
    <n v="555252.29"/>
    <n v="320935.82"/>
    <s v=""/>
    <s v=""/>
    <s v=""/>
    <n v="192672.54"/>
    <x v="0"/>
    <s v=""/>
    <s v=""/>
    <n v="513608.36"/>
    <s v=""/>
    <n v="41643.93"/>
    <s v=""/>
    <s v=""/>
    <d v="2020-01-07T00:00:00"/>
  </r>
  <r>
    <x v="1"/>
    <s v="1.1.1.1/18/A/058"/>
    <s v="Informācijas sistēmas izveidošana uzņēmumu finansiāli-ekonomiskās darbības analīzei un investīciju pievilcības  novērtēšanai"/>
    <x v="1"/>
    <d v="2018-12-07T00:00:00"/>
    <s v="VENTSPILS AUGSTSKOLA"/>
    <s v="90000362426"/>
    <s v="RĪGAS TEHNISKĀ UNIVERSITĀTE,90000068977_x000a_Akciju sabiedrība &quot;NORD CAPITAL MARKETS&quot;,40103264660_x000a_Ieguldījumu pārvaldes akciju sabiedrība &quot;INVL Asset Management&quot;,40003605043_x000a_SIA &quot;LURSOFT IT&quot;,40003170000"/>
    <n v="1"/>
    <n v="34"/>
    <n v="599999.16"/>
    <n v="599999.16"/>
    <n v="346799.51"/>
    <s v=""/>
    <s v=""/>
    <s v=""/>
    <n v="208199.7"/>
    <x v="0"/>
    <s v=""/>
    <s v=""/>
    <n v="554999.21"/>
    <s v=""/>
    <n v="44999.95"/>
    <s v=""/>
    <s v=""/>
    <d v="2020-01-07T00:00:00"/>
  </r>
  <r>
    <x v="1"/>
    <s v="1.1.1.1/18/A/059"/>
    <s v="Tehnoloģija vienšūnu proteīna ražošanai no biomasas atlikumiem (Tech_SCP)"/>
    <x v="1"/>
    <d v="2018-12-27T00:00:00"/>
    <s v="RĪGAS TEHNISKĀ UNIVERSITĀTE"/>
    <s v="90000068977"/>
    <m/>
    <n v="1"/>
    <n v="36"/>
    <n v="626000"/>
    <n v="626000"/>
    <n v="361828"/>
    <s v=""/>
    <s v=""/>
    <s v=""/>
    <n v="217222"/>
    <x v="0"/>
    <s v=""/>
    <s v=""/>
    <n v="579050"/>
    <s v=""/>
    <n v="46950"/>
    <s v=""/>
    <s v=""/>
    <d v="2020-01-07T00:00:00"/>
  </r>
  <r>
    <x v="1"/>
    <s v="1.1.1.1/18/A/060"/>
    <s v="Uz neironu tīkliem bāzēta sistēma ādas vēža agrīnas diagnostikas kvalitātes uzlabošanai"/>
    <x v="1"/>
    <d v="2018-12-27T00:00:00"/>
    <s v="RĪGAS TEHNISKĀ UNIVERSITĀTE"/>
    <s v="90000068977"/>
    <s v="LATVIJAS UNIVERSITĀTE,90000076669"/>
    <n v="1"/>
    <n v="36"/>
    <n v="647943.96"/>
    <n v="647943.96"/>
    <n v="374511.6"/>
    <s v=""/>
    <s v=""/>
    <s v=""/>
    <n v="224836.56"/>
    <x v="0"/>
    <s v=""/>
    <s v=""/>
    <n v="615546.76"/>
    <n v="16198.6"/>
    <n v="32397.200000000001"/>
    <s v=""/>
    <s v=""/>
    <d v="2020-01-07T00:00:00"/>
  </r>
  <r>
    <x v="1"/>
    <s v="1.1.1.1/18/A/061"/>
    <s v="Reģionālā ilgtermiņa ģeodēziskā tikla novērojumu stacijas izveide VSRC radioteleskopu kompleksā izmantojot kosmiskās ģeodēzijas tehnoloģijas (SpaceGeoVenta)"/>
    <x v="1"/>
    <d v="2018-12-28T00:00:00"/>
    <s v="VENTSPILS AUGSTSKOLA"/>
    <s v="90000362426"/>
    <s v="RĪGAS TEHNISKĀ UNIVERSITĀTE,90000068977"/>
    <n v="3"/>
    <n v="36"/>
    <n v="600000"/>
    <n v="600000"/>
    <n v="346800"/>
    <s v=""/>
    <s v=""/>
    <s v=""/>
    <n v="208199.99"/>
    <x v="0"/>
    <s v=""/>
    <s v=""/>
    <n v="554999.99"/>
    <s v=""/>
    <n v="45000.01"/>
    <s v=""/>
    <s v=""/>
    <d v="2020-01-07T00:00:00"/>
  </r>
  <r>
    <x v="1"/>
    <s v="1.1.1.1/18/A/062"/>
    <s v="Inovatīvi ar oglekli bagātināti nanostrukturēti keramiskie pārklājumi triboloģiskajiem pielietojumiem un viedo tehnoloģiju izstrādāšana to iegūšanai"/>
    <x v="1"/>
    <d v="2018-12-28T00:00:00"/>
    <s v="RĪGAS TEHNISKĀ UNIVERSITĀTE"/>
    <s v="90000068977"/>
    <s v="SIA &quot;AGL TECHNOLOGIES&quot;,40103163626"/>
    <n v="2"/>
    <n v="36"/>
    <n v="559993.49"/>
    <n v="559993.49"/>
    <n v="323676.24"/>
    <s v=""/>
    <s v=""/>
    <s v=""/>
    <n v="194317.74"/>
    <x v="0"/>
    <s v=""/>
    <s v=""/>
    <n v="528088.82999999996"/>
    <n v="10094.85"/>
    <n v="31904.66"/>
    <s v=""/>
    <s v=""/>
    <d v="2020-01-07T00:00:00"/>
  </r>
  <r>
    <x v="1"/>
    <s v="1.1.1.1/18/A/063"/>
    <s v="Nākošās paaudzes agregācijas inducētās emisijas luminogēni kā mākslīgās gaismas avoti"/>
    <x v="2"/>
    <d v="2019-03-28T00:00:00"/>
    <s v="Atvasināta publiska persona &quot;Latvijas Organiskās sintēzes institūts&quot;"/>
    <s v="90002111653"/>
    <m/>
    <n v="2"/>
    <n v="36"/>
    <n v="751621.6"/>
    <n v="731733.76"/>
    <n v="475626.94"/>
    <s v=""/>
    <s v=""/>
    <s v=""/>
    <s v=""/>
    <x v="1"/>
    <s v=""/>
    <s v=""/>
    <n v="475626.94"/>
    <s v=""/>
    <n v="256106.82"/>
    <s v=""/>
    <n v="19887.84"/>
    <d v="2020-01-07T00:00:00"/>
  </r>
  <r>
    <x v="1"/>
    <s v="1.1.1.1/18/A/064"/>
    <s v="Iespējamās 1,4-dihidropiridīnu terapeitiskās aktivitātes pārbaude multiplās sklerozes eksperimentālajos modeļos"/>
    <x v="1"/>
    <d v="2018-12-28T00:00:00"/>
    <s v="LATVIJAS UNIVERSITĀTE"/>
    <s v="90000076669"/>
    <m/>
    <n v="3"/>
    <n v="36"/>
    <n v="648648"/>
    <n v="648648"/>
    <n v="374918.54"/>
    <s v=""/>
    <s v=""/>
    <s v=""/>
    <n v="225080.86"/>
    <x v="0"/>
    <s v=""/>
    <s v=""/>
    <n v="648648"/>
    <n v="48648.6"/>
    <s v=""/>
    <s v=""/>
    <s v=""/>
    <d v="2020-01-07T00:00:00"/>
  </r>
  <r>
    <x v="1"/>
    <s v="1.1.1.1/18/A/065"/>
    <s v="Modulāra harvestera un biokurināmā ražošanas tehnoloģijas izstrādāšana un testēšana kokaugu stādījumos"/>
    <x v="1"/>
    <d v="2018-12-28T00:00:00"/>
    <s v="Atvasināta publiska persona &quot;Latvijas Valsts mežzinātnes institūts &quot;Silava&quot;&quot;"/>
    <s v="90002121030"/>
    <m/>
    <n v="1"/>
    <n v="34"/>
    <n v="611925.9"/>
    <n v="611925.9"/>
    <n v="353693.19"/>
    <s v=""/>
    <s v=""/>
    <s v=""/>
    <n v="212338.25"/>
    <x v="0"/>
    <s v=""/>
    <s v=""/>
    <n v="566031.43999999994"/>
    <s v=""/>
    <n v="45894.46"/>
    <s v=""/>
    <s v=""/>
    <d v="2020-01-07T00:00:00"/>
  </r>
  <r>
    <x v="1"/>
    <s v="1.1.1.1/18/A/066"/>
    <s v="Pētījumi D vitamīna noteikšanai neiznvazīvā veidā un prototipa izveide"/>
    <x v="1"/>
    <d v="2018-12-28T00:00:00"/>
    <s v="Atvasināta publiska persona LATVIJAS UNIVERSITĀTES CIETVIELU FIZIKAS INSTITŪTS"/>
    <s v="90002124925"/>
    <s v="Sabiedrība ar ierobežotu atbildību &quot;J.Ķīsis&quot;,40002012540"/>
    <n v="2"/>
    <n v="36"/>
    <n v="648648.63"/>
    <n v="648648.63"/>
    <n v="374918.91"/>
    <s v=""/>
    <s v=""/>
    <s v=""/>
    <n v="225081"/>
    <x v="0"/>
    <s v=""/>
    <s v=""/>
    <n v="638918.85"/>
    <n v="38918.94"/>
    <n v="9729.7800000000007"/>
    <s v=""/>
    <s v=""/>
    <d v="2020-01-07T00:00:00"/>
  </r>
  <r>
    <x v="1"/>
    <s v="1.1.1.1/18/A/067"/>
    <s v="Kompleksa tehnoloģijas izstrāde kritisko metālu ieguvei no elektronisko atkritumu otrreizējās pārstrādes (COMTEC) (ang. “Development of complex technology of electronic scrap recycling for critical raw metals extraction (COMTEC)”)"/>
    <x v="1"/>
    <d v="2018-12-07T00:00:00"/>
    <s v="RĪGAS TEHNISKĀ UNIVERSITĀTE"/>
    <s v="90000068977"/>
    <m/>
    <n v="1"/>
    <n v="36"/>
    <n v="648000"/>
    <n v="648000"/>
    <n v="550800"/>
    <s v=""/>
    <s v=""/>
    <s v=""/>
    <n v="48600"/>
    <x v="0"/>
    <s v=""/>
    <s v=""/>
    <n v="599400"/>
    <s v=""/>
    <n v="48600"/>
    <s v=""/>
    <s v=""/>
    <d v="2020-01-07T00:00:00"/>
  </r>
  <r>
    <x v="1"/>
    <s v="1.1.1.1/18/A/068"/>
    <s v="Efektīvu apvalkā pumpētu šķiedru optisko pastiprinātāju izstrāde telekomunikāciju sistēmām"/>
    <x v="2"/>
    <d v="2019-03-26T00:00:00"/>
    <s v="RĪGAS TEHNISKĀ UNIVERSITĀTE"/>
    <s v="90000068977"/>
    <s v="Atvasināta publiska persona LATVIJAS UNIVERSITĀTES CIETVIELU FIZIKAS INSTITŪTS,90002124925_x000a_Sabiedrība ar ierobežotu atbildību &quot;AFFOC SOLUTIONS&quot;,53603045601"/>
    <n v="3"/>
    <n v="36"/>
    <n v="648000"/>
    <n v="648000"/>
    <n v="374544"/>
    <s v=""/>
    <s v=""/>
    <s v=""/>
    <n v="224856"/>
    <x v="0"/>
    <s v=""/>
    <s v=""/>
    <n v="608924.49"/>
    <n v="9524.49"/>
    <n v="39075.51"/>
    <s v=""/>
    <s v=""/>
    <d v="2020-01-07T00:00:00"/>
  </r>
  <r>
    <x v="1"/>
    <s v="1.1.1.1/18/A/069"/>
    <s v="Ar pārejas metālu joniem aktivēti jauni materiāli optiskā temperatūras sensora prototipa izveidei (TROTSEN)"/>
    <x v="1"/>
    <d v="2018-12-28T00:00:00"/>
    <s v="Atvasināta publiska persona LATVIJAS UNIVERSITĀTES CIETVIELU FIZIKAS INSTITŪTS"/>
    <s v="90002124925"/>
    <s v="Sabiedrība ar ierobežotu atbildību &quot;Light Guide Optics International&quot;,41503034724"/>
    <n v="2"/>
    <n v="36"/>
    <n v="600000"/>
    <n v="600000"/>
    <n v="346800"/>
    <s v=""/>
    <s v=""/>
    <s v=""/>
    <n v="208200"/>
    <x v="0"/>
    <s v=""/>
    <s v=""/>
    <n v="591000"/>
    <n v="36000"/>
    <n v="9000"/>
    <s v=""/>
    <s v=""/>
    <d v="2020-01-07T00:00:00"/>
  </r>
  <r>
    <x v="1"/>
    <s v="1.1.1.1/18/A/070"/>
    <s v="Inovatīvu un ilgtspējīgu ceļa segas materiālu izstrāde izmantojot gumijas riepu atkritumus un industriālus blakusproduktus"/>
    <x v="1"/>
    <d v="2018-12-28T00:00:00"/>
    <s v="RĪGAS TEHNISKĀ UNIVERSITĀTE"/>
    <s v="90000068977"/>
    <s v="SIA &quot;Ceļu eksperts&quot;,40003876635_x000a_Ceļu būves firma SIA &quot;BINDERS&quot;,40003164644"/>
    <n v="1"/>
    <n v="36"/>
    <n v="645015.78"/>
    <n v="645015.78"/>
    <n v="372819.12"/>
    <s v=""/>
    <s v=""/>
    <s v=""/>
    <n v="223820.48"/>
    <x v="0"/>
    <s v=""/>
    <s v=""/>
    <n v="606278.28"/>
    <n v="9638.68"/>
    <n v="38737.5"/>
    <s v=""/>
    <s v=""/>
    <d v="2020-01-07T00:00:00"/>
  </r>
  <r>
    <x v="1"/>
    <s v="1.1.1.1/18/A/071"/>
    <s v="Bakteriālās celulozes kompozītmateriālu izmantošana reģeneratīvajā medicīnā un jaunu brūču apstrādes materiālu izstrādei"/>
    <x v="1"/>
    <d v="2018-12-07T00:00:00"/>
    <s v="LATVIJAS UNIVERSITĀTE"/>
    <s v="90000076669"/>
    <s v="RĪGAS STRADIŅA UNIVERSITĀTE,90000013771"/>
    <n v="2"/>
    <n v="36"/>
    <n v="646121.05000000005"/>
    <n v="646121.05000000005"/>
    <n v="373457.97"/>
    <s v=""/>
    <s v=""/>
    <s v=""/>
    <n v="224204"/>
    <x v="0"/>
    <s v=""/>
    <s v=""/>
    <n v="597661.97"/>
    <s v=""/>
    <n v="48459.08"/>
    <s v=""/>
    <s v=""/>
    <d v="2020-01-07T00:00:00"/>
  </r>
  <r>
    <x v="1"/>
    <s v="1.1.1.1/18/A/072"/>
    <s v="Nieru karcinomas specifisku aptamēru atlase un to mijiedarbības ar audzēja šūnām raksturošana"/>
    <x v="1"/>
    <d v="2018-12-28T00:00:00"/>
    <s v="LATVIJAS UNIVERSITĀTE"/>
    <s v="90000076669"/>
    <m/>
    <n v="2"/>
    <n v="36"/>
    <n v="644638"/>
    <n v="644638"/>
    <n v="372600.76"/>
    <s v=""/>
    <s v=""/>
    <s v=""/>
    <n v="223689.39"/>
    <x v="0"/>
    <s v=""/>
    <s v=""/>
    <n v="644638"/>
    <n v="48347.85"/>
    <s v=""/>
    <s v=""/>
    <s v=""/>
    <d v="2020-01-07T00:00:00"/>
  </r>
  <r>
    <x v="1"/>
    <s v="1.1.1.1/18/A/073"/>
    <s v="Viedie Metālu Oksīdu Nanopārklājumi un HIPIMS Tehnoloģijas"/>
    <x v="2"/>
    <d v="2019-03-15T00:00:00"/>
    <s v="Atvasināta publiska persona LATVIJAS UNIVERSITĀTES CIETVIELU FIZIKAS INSTITŪTS"/>
    <s v="90002124925"/>
    <s v="Sabiedrība ar ierobežotu atbildību &quot;Sidrabe Vacuum&quot;,40203161388"/>
    <n v="2"/>
    <n v="36"/>
    <n v="648750"/>
    <n v="648750"/>
    <n v="374919"/>
    <s v=""/>
    <s v=""/>
    <s v=""/>
    <n v="225081"/>
    <x v="0"/>
    <s v=""/>
    <s v=""/>
    <n v="639000"/>
    <n v="39000"/>
    <n v="9750"/>
    <s v=""/>
    <s v=""/>
    <d v="2020-01-07T00:00:00"/>
  </r>
  <r>
    <x v="1"/>
    <s v="1.1.1.1/18/A/074"/>
    <s v="Autotransporta radiosakaru tīkla risinājumu izstrāde integrētā 4G/5G tīklā"/>
    <x v="1"/>
    <d v="2018-12-28T00:00:00"/>
    <s v="RĪGAS TEHNISKĀ UNIVERSITĀTE"/>
    <s v="90000068977"/>
    <s v="Sabiedrība ar ierobežotu atbildību &quot;AFFOC SOLUTIONS&quot;,53603045601"/>
    <n v="2"/>
    <n v="36"/>
    <n v="648000"/>
    <n v="648000"/>
    <n v="374544"/>
    <s v=""/>
    <s v=""/>
    <s v=""/>
    <n v="224856"/>
    <x v="0"/>
    <s v=""/>
    <s v=""/>
    <n v="615600"/>
    <n v="16200"/>
    <n v="32400"/>
    <s v=""/>
    <s v=""/>
    <d v="2020-01-07T00:00:00"/>
  </r>
  <r>
    <x v="1"/>
    <s v="1.1.1.1/18/A/075"/>
    <s v="Videi draudzīga bezatlikumu tehnoloģija šķidrās biodegvielas un biogāzes ražošanai no biomasas"/>
    <x v="2"/>
    <d v="2019-04-03T00:00:00"/>
    <s v="RĪGAS TEHNISKĀ UNIVERSITĀTE"/>
    <s v="90000068977"/>
    <s v="Sabiedrība ar ierobežotu atbildību &quot;Bio RE&quot;,50103704121"/>
    <n v="1"/>
    <n v="36"/>
    <n v="636743.75"/>
    <n v="636743.75"/>
    <n v="368037.88"/>
    <s v=""/>
    <s v=""/>
    <s v=""/>
    <n v="220950.09"/>
    <x v="0"/>
    <s v=""/>
    <s v=""/>
    <n v="617303.75"/>
    <n v="28315.78"/>
    <n v="19440"/>
    <s v=""/>
    <s v=""/>
    <d v="2020-01-07T00:00:00"/>
  </r>
  <r>
    <x v="1"/>
    <s v="1.1.1.1/18/A/076"/>
    <s v="Vienotās valkājamās enerģijas ieguves sistēmas izveide"/>
    <x v="1"/>
    <d v="2018-12-28T00:00:00"/>
    <s v="RĪGAS TEHNISKĀ UNIVERSITĀTE"/>
    <s v="90000068977"/>
    <m/>
    <n v="1"/>
    <n v="36"/>
    <n v="639768.52"/>
    <n v="639768.52"/>
    <n v="369786.2"/>
    <s v=""/>
    <s v=""/>
    <s v=""/>
    <n v="221999.68"/>
    <x v="0"/>
    <s v=""/>
    <s v=""/>
    <n v="617068.41"/>
    <n v="25282.53"/>
    <n v="22700.11"/>
    <s v=""/>
    <s v=""/>
    <d v="2020-01-07T00:00:00"/>
  </r>
  <r>
    <x v="1"/>
    <s v="1.1.1.1/18/A/077"/>
    <s v="Ražošanas protokola adaptācija un optimizācija dabīgo galētājšūnu (NK) produktiem ar potenciālo pielietojumu olnīcu vēža imūnterapijā"/>
    <x v="1"/>
    <d v="2018-12-07T00:00:00"/>
    <s v="LATVIJAS UNIVERSITĀTE"/>
    <s v="90000076669"/>
    <m/>
    <n v="1"/>
    <n v="36"/>
    <n v="597098.01"/>
    <n v="597098.01"/>
    <n v="552315.66"/>
    <s v=""/>
    <s v=""/>
    <s v=""/>
    <s v=""/>
    <x v="1"/>
    <s v=""/>
    <s v=""/>
    <n v="597098.01"/>
    <n v="44782.35"/>
    <s v=""/>
    <s v=""/>
    <s v=""/>
    <d v="2020-01-07T00:00:00"/>
  </r>
  <r>
    <x v="1"/>
    <s v="1.1.1.1/18/A/078"/>
    <s v="Vieda modeļbāzēta kontroles sistēma kristālu audzēšanas procesiem"/>
    <x v="1"/>
    <d v="2018-12-28T00:00:00"/>
    <s v="LATVIJAS UNIVERSITĀTE"/>
    <s v="90000076669"/>
    <m/>
    <n v="1"/>
    <n v="36"/>
    <n v="480000"/>
    <n v="480000"/>
    <n v="277440.01"/>
    <s v=""/>
    <s v=""/>
    <s v=""/>
    <n v="166560"/>
    <x v="0"/>
    <s v=""/>
    <s v=""/>
    <n v="480000"/>
    <n v="35999.99"/>
    <s v=""/>
    <s v=""/>
    <s v=""/>
    <d v="2020-01-07T00:00:00"/>
  </r>
  <r>
    <x v="1"/>
    <s v="1.1.1.1/18/A/079"/>
    <s v="Bērnu ļaundabīgo audzēju genomu iniciatīva"/>
    <x v="1"/>
    <d v="2018-12-28T00:00:00"/>
    <s v="RĪGAS STRADIŅA UNIVERSITĀTE"/>
    <s v="90000013771"/>
    <s v="Sabiedrība ar ierobežotu atbildību &quot;Mikrotīkls&quot;,40003286799"/>
    <n v="1"/>
    <n v="36"/>
    <n v="647515.05000000005"/>
    <n v="647515.05000000005"/>
    <n v="374263.7"/>
    <s v=""/>
    <s v=""/>
    <s v=""/>
    <n v="224687.72"/>
    <x v="0"/>
    <s v=""/>
    <s v=""/>
    <n v="598951.42000000004"/>
    <s v=""/>
    <n v="48563.63"/>
    <s v=""/>
    <s v=""/>
    <d v="2020-01-07T00:00:00"/>
  </r>
  <r>
    <x v="1"/>
    <s v="1.1.1.1/18/A/080"/>
    <s v="Nanostrukturētas metāla-dielektriķa-metāla vairākslāņu sistēmas biosensoriem"/>
    <x v="1"/>
    <d v="2018-12-28T00:00:00"/>
    <s v="LATVIJAS UNIVERSITĀTE"/>
    <s v="90000076669"/>
    <m/>
    <n v="1"/>
    <n v="36"/>
    <n v="598610.01"/>
    <n v="598610.01"/>
    <n v="345996.59"/>
    <s v=""/>
    <s v=""/>
    <s v=""/>
    <n v="207717.67"/>
    <x v="0"/>
    <s v=""/>
    <s v=""/>
    <n v="568679.51"/>
    <n v="14965.25"/>
    <n v="29930.5"/>
    <s v=""/>
    <s v=""/>
    <d v="2020-01-07T00:00:00"/>
  </r>
  <r>
    <x v="1"/>
    <s v="1.1.1.1/18/A/081"/>
    <s v="Klimata izmaiņas mazinošu dārzkopības tehnoloģisko risinājumu izstrāde un demonstrēšana Latvijā"/>
    <x v="1"/>
    <d v="2018-12-07T00:00:00"/>
    <s v="Atvasināta publiska persona &quot;Dārzkopības institūts&quot;"/>
    <s v="90002127692"/>
    <s v="Atvasināta publiska persona &quot;Latvijas Valsts mežzinātnes institūts &quot;Silava&quot;&quot;,90002121030_x000a_Atvasināta publiska persona &quot;Dārzkopības institūts&quot;,90002127692_x000a_Lauksaimniecības pakalpojumu kooperatīvā sabiedrība &quot;AUGĻU NAMS&quot;,40103499109"/>
    <n v="1"/>
    <n v="36"/>
    <n v="636271.69999999995"/>
    <n v="636271.69999999995"/>
    <n v="367765.02"/>
    <s v=""/>
    <s v=""/>
    <s v=""/>
    <n v="220786.26"/>
    <x v="0"/>
    <s v=""/>
    <s v=""/>
    <n v="588551.28"/>
    <s v=""/>
    <n v="47720.42"/>
    <s v=""/>
    <s v=""/>
    <d v="2020-01-07T00:00:00"/>
  </r>
  <r>
    <x v="1"/>
    <s v="1.1.1.1/18/A/082"/>
    <s v="Jaunu DNS bakteriofāgu izpēte: no genomu sekvencēm līdz proteīnu telpiskām struktūrām"/>
    <x v="1"/>
    <d v="2018-12-28T00:00:00"/>
    <s v="Atvasināta publiska persona &quot;Latvijas Biomedicīnas pētījumu un studiju centrs&quot;"/>
    <s v="90002120158"/>
    <m/>
    <n v="1"/>
    <n v="36"/>
    <n v="648648"/>
    <n v="648648"/>
    <n v="374918.54"/>
    <s v=""/>
    <s v=""/>
    <s v=""/>
    <n v="225080.86"/>
    <x v="0"/>
    <s v=""/>
    <s v=""/>
    <n v="616215.6"/>
    <n v="16216.2"/>
    <n v="32432.400000000001"/>
    <s v=""/>
    <s v=""/>
    <d v="2020-01-07T00:00:00"/>
  </r>
  <r>
    <x v="1"/>
    <s v="1.1.1.1/18/A/083"/>
    <s v="Ogļskābes anhidrāzi IX saturošas vīrusveidīgās daļiņas kā pretvēža vakcīnas kandidāti"/>
    <x v="1"/>
    <d v="2018-12-28T00:00:00"/>
    <s v="Atvasināta publiska persona &quot;Latvijas Biomedicīnas pētījumu un studiju centrs&quot;"/>
    <s v="90002120158"/>
    <m/>
    <n v="1"/>
    <n v="36"/>
    <n v="648648"/>
    <n v="648648"/>
    <n v="374918.54"/>
    <s v=""/>
    <s v=""/>
    <s v=""/>
    <n v="225080.86"/>
    <x v="0"/>
    <s v=""/>
    <s v=""/>
    <n v="616215.6"/>
    <n v="16216.2"/>
    <n v="32432.400000000001"/>
    <s v=""/>
    <s v=""/>
    <d v="2020-01-07T00:00:00"/>
  </r>
  <r>
    <x v="1"/>
    <s v="1.1.1.1/18/A/084"/>
    <s v="Ekstracelulārajās vezikulās ietvertā cilvēka un mikrobioma transkiptoma klīniskā nozīme"/>
    <x v="2"/>
    <d v="2019-03-01T00:00:00"/>
    <s v="Atvasināta publiska persona &quot;Latvijas Biomedicīnas pētījumu un studiju centrs&quot;"/>
    <s v="90002120158"/>
    <s v="SIA &quot;GENERA&quot;,40003551431"/>
    <n v="2"/>
    <n v="36"/>
    <n v="648648"/>
    <n v="648648"/>
    <n v="374918.54"/>
    <s v=""/>
    <s v=""/>
    <s v=""/>
    <n v="225080.86"/>
    <x v="0"/>
    <s v=""/>
    <s v=""/>
    <n v="609728.85"/>
    <n v="9729.4500000000007"/>
    <n v="38919.15"/>
    <s v=""/>
    <s v=""/>
    <d v="2020-01-07T00:00:00"/>
  </r>
  <r>
    <x v="1"/>
    <s v="1.1.1.1/18/A/085"/>
    <s v="Bakteriofāga izcelsmes dsRNS kā imūnstimulators anti PD-1/PDL-1 terapijā audzējos"/>
    <x v="1"/>
    <d v="2018-12-28T00:00:00"/>
    <s v="Atvasināta publiska persona &quot;Latvijas Biomedicīnas pētījumu un studiju centrs&quot;"/>
    <s v="90002120158"/>
    <s v="Sabiedrība ar ierobežotu atbildību &quot;LARIFĀNS&quot;,40003365497"/>
    <n v="2"/>
    <n v="36"/>
    <n v="648648"/>
    <n v="648648"/>
    <n v="374918.54"/>
    <s v=""/>
    <s v=""/>
    <s v=""/>
    <n v="225080.86"/>
    <x v="0"/>
    <s v=""/>
    <s v=""/>
    <n v="612965.6"/>
    <n v="12966.2"/>
    <n v="35682.400000000001"/>
    <s v=""/>
    <s v=""/>
    <d v="2020-01-07T00:00:00"/>
  </r>
  <r>
    <x v="1"/>
    <s v="1.1.1.1/18/A/086"/>
    <s v="Uz G genotipa HBV kor-antigēnu balstīta universāla platforma vakcīnu izstrāde"/>
    <x v="1"/>
    <d v="2018-12-28T00:00:00"/>
    <s v="Atvasināta publiska persona &quot;Latvijas Biomedicīnas pētījumu un studiju centrs&quot;"/>
    <s v="90002120158"/>
    <m/>
    <n v="1"/>
    <n v="36"/>
    <n v="633016.79"/>
    <n v="633016.79"/>
    <n v="365883.7"/>
    <s v=""/>
    <s v=""/>
    <s v=""/>
    <n v="219656.83"/>
    <x v="0"/>
    <s v=""/>
    <s v=""/>
    <n v="601365.94999999995"/>
    <n v="15825.42"/>
    <n v="31650.84"/>
    <s v=""/>
    <s v=""/>
    <d v="2020-01-07T00:00:00"/>
  </r>
  <r>
    <x v="1"/>
    <s v="1.1.1.1/18/A/087"/>
    <s v="Industrijai pielāgota antropoloģiskā pētījuma prototipa izstrāde _x000a_(ANTHRO-INDUSTRY)"/>
    <x v="1"/>
    <d v="2018-12-28T00:00:00"/>
    <s v="RĪGAS STRADIŅA UNIVERSITĀTE"/>
    <s v="90000013771"/>
    <s v="Sabiedrība ar ierobežotu atbildību &quot;Jaunrades laboratorija&quot;,40103977816"/>
    <n v="1"/>
    <n v="30"/>
    <n v="522745.88"/>
    <n v="522745.88"/>
    <n v="302147.11"/>
    <s v=""/>
    <s v=""/>
    <s v=""/>
    <n v="181392.82"/>
    <x v="0"/>
    <s v=""/>
    <s v=""/>
    <n v="483539.93"/>
    <s v=""/>
    <n v="39205.949999999997"/>
    <s v=""/>
    <s v=""/>
    <d v="2020-01-07T00:00:00"/>
  </r>
  <r>
    <x v="1"/>
    <s v="1.1.1.1/18/A/088"/>
    <s v="Daudzzāļu rezistentā tuberkuloze Latvijā: pētījumi problēmas risināšanai"/>
    <x v="1"/>
    <d v="2018-12-28T00:00:00"/>
    <s v="Atvasināta publiska persona &quot;Latvijas Biomedicīnas pētījumu un studiju centrs&quot;"/>
    <s v="90002120158"/>
    <s v="LATVIJAS UNIVERSITĀTE,90000076669"/>
    <n v="3"/>
    <n v="36"/>
    <n v="648648"/>
    <n v="648648"/>
    <n v="374918.54"/>
    <s v=""/>
    <s v=""/>
    <s v=""/>
    <n v="225080.86"/>
    <x v="0"/>
    <s v=""/>
    <s v=""/>
    <n v="620903.80000000005"/>
    <n v="20904.400000000001"/>
    <n v="27744.2"/>
    <s v=""/>
    <s v=""/>
    <d v="2020-01-07T00:00:00"/>
  </r>
  <r>
    <x v="1"/>
    <s v="1.1.1.1/18/A/089"/>
    <s v="Molekulārie RNS faktori hipofīzes adenomas attīstībā"/>
    <x v="2"/>
    <d v="2019-03-01T00:00:00"/>
    <s v="Atvasināta publiska persona &quot;Latvijas Biomedicīnas pētījumu un studiju centrs&quot;"/>
    <s v="90002120158"/>
    <s v="SIA &quot;GENERA&quot;,40003551431"/>
    <n v="2"/>
    <n v="36"/>
    <n v="648648"/>
    <n v="648648"/>
    <n v="374918.54"/>
    <s v=""/>
    <s v=""/>
    <s v=""/>
    <n v="225080.86"/>
    <x v="0"/>
    <s v=""/>
    <s v=""/>
    <n v="609728.85"/>
    <n v="9729.4500000000007"/>
    <n v="38919.15"/>
    <s v=""/>
    <s v=""/>
    <d v="2020-01-07T00:00:00"/>
  </r>
  <r>
    <x v="1"/>
    <s v="1.1.1.1/18/A/090"/>
    <s v="Inovatīvas metodes un tehnoloģijas ilgtspējīgai marginālo platību atgriešanai aprites bioekonomikā izmantojot plastiskus augus un organiskos augsnes ielabošanas līdzekļus"/>
    <x v="1"/>
    <d v="2018-12-07T00:00:00"/>
    <s v="Atvasināta publiska persona &quot;Latvijas Valsts mežzinātnes institūts &quot;Silava&quot;&quot;"/>
    <s v="90002121030"/>
    <s v="&quot;SAUKAS KŪDRA&quot; SIA,44103041535_x000a_LATVIJAS LAUKSAIMNIECĪBAS UNIVERSITĀTE,90000041898"/>
    <n v="5"/>
    <n v="30"/>
    <n v="636730.47"/>
    <n v="633234.93000000005"/>
    <n v="366009.78"/>
    <s v=""/>
    <s v=""/>
    <s v=""/>
    <n v="219732.52"/>
    <x v="0"/>
    <s v=""/>
    <s v=""/>
    <n v="585742.30000000005"/>
    <s v=""/>
    <n v="47492.63"/>
    <s v=""/>
    <n v="3495.54"/>
    <d v="2020-01-07T00:00:00"/>
  </r>
  <r>
    <x v="1"/>
    <s v="1.1.1.1/18/A/091"/>
    <s v="Vēja erozijas un mitrāju aizsargjoslu lauksaimniecības zemēs transformēšana biokurināmā ražotnēs"/>
    <x v="1"/>
    <d v="2018-12-07T00:00:00"/>
    <s v="Atvasināta publiska persona &quot;Latvijas Valsts mežzinātnes institūts &quot;Silava&quot;&quot;"/>
    <s v="90002121030"/>
    <m/>
    <n v="1"/>
    <n v="36"/>
    <n v="644285.9"/>
    <n v="644285.9"/>
    <n v="372397.25"/>
    <s v=""/>
    <s v=""/>
    <s v=""/>
    <n v="223567.21"/>
    <x v="0"/>
    <s v=""/>
    <s v=""/>
    <n v="595964.46"/>
    <s v=""/>
    <n v="48321.440000000002"/>
    <s v=""/>
    <s v=""/>
    <d v="2020-01-07T00:00:00"/>
  </r>
  <r>
    <x v="1"/>
    <s v="1.1.1.1/18/A/092"/>
    <s v="miRNS nozīme saimniekorganisma-zarnu mikrobioma mijiedarbībā metformīna terapijas kontekstā uz metabolisma traucējumu fona"/>
    <x v="2"/>
    <d v="2019-03-01T00:00:00"/>
    <s v="Atvasināta publiska persona &quot;Latvijas Biomedicīnas pētījumu un studiju centrs&quot;"/>
    <s v="90002120158"/>
    <s v="SIA &quot;GENERA&quot;,40003551431"/>
    <n v="2"/>
    <n v="36"/>
    <n v="648648"/>
    <n v="648648"/>
    <n v="374918.54"/>
    <s v=""/>
    <s v=""/>
    <s v=""/>
    <n v="225080.86"/>
    <x v="0"/>
    <s v=""/>
    <s v=""/>
    <n v="609728.85"/>
    <n v="9729.4500000000007"/>
    <n v="38919.15"/>
    <s v=""/>
    <s v=""/>
    <d v="2020-01-07T00:00:00"/>
  </r>
  <r>
    <x v="1"/>
    <s v="1.1.1.1/18/A/093"/>
    <s v="Sakņu trupes ierobežošana, izmantojot vietējas izcelsmes bioloģiskos celmu apstrādes līdzekļus"/>
    <x v="1"/>
    <d v="2018-12-28T00:00:00"/>
    <s v="Atvasināta publiska persona &quot;Latvijas Valsts mežzinātnes institūts &quot;Silava&quot;&quot;"/>
    <s v="90002121030"/>
    <s v="LATVIJAS UNIVERSITĀTE,90000076669"/>
    <n v="1"/>
    <n v="36"/>
    <n v="480490.56"/>
    <n v="480490.56"/>
    <n v="277723.55"/>
    <s v=""/>
    <s v=""/>
    <s v=""/>
    <n v="166730.23000000001"/>
    <x v="0"/>
    <s v=""/>
    <s v=""/>
    <n v="444453.78"/>
    <s v=""/>
    <n v="36036.78"/>
    <s v=""/>
    <s v=""/>
    <d v="2020-01-07T00:00:00"/>
  </r>
  <r>
    <x v="1"/>
    <s v="1.1.1.1/18/A/094"/>
    <s v="Zarnu mikrobioma nozīme 2. tipa cukura diabēta norisē un terapijas efektivitātē geriatrisko pacientu grupā"/>
    <x v="1"/>
    <d v="2018-12-28T00:00:00"/>
    <s v="Atvasināta publiska persona &quot;Latvijas Biomedicīnas pētījumu un studiju centrs&quot;"/>
    <s v="90002120158"/>
    <s v="SIA &quot;GENERA&quot;,40003551431"/>
    <n v="2"/>
    <n v="36"/>
    <n v="648648"/>
    <n v="648648"/>
    <n v="374918.54"/>
    <s v=""/>
    <s v=""/>
    <s v=""/>
    <n v="225080.86"/>
    <x v="0"/>
    <s v=""/>
    <s v=""/>
    <n v="609728.85"/>
    <n v="9729.4500000000007"/>
    <n v="38919.15"/>
    <s v=""/>
    <s v=""/>
    <d v="2020-01-07T00:00:00"/>
  </r>
  <r>
    <x v="1"/>
    <s v="1.1.1.1/18/A/095"/>
    <s v="HIV vakcīnas izstrādāšana uz alfavīrusa replikona bāzes"/>
    <x v="1"/>
    <d v="2018-12-28T00:00:00"/>
    <s v="Atvasināta publiska persona &quot;Latvijas Biomedicīnas pētījumu un studiju centrs&quot;"/>
    <s v="90002120158"/>
    <s v="Pārtikas drošības, dzīvnieku veselības un vides zinātniskais institūts &quot;BIOR&quot;,90009235333"/>
    <n v="2"/>
    <n v="36"/>
    <n v="645000"/>
    <n v="645000"/>
    <n v="372810"/>
    <s v=""/>
    <s v=""/>
    <s v=""/>
    <n v="223815"/>
    <x v="0"/>
    <s v=""/>
    <s v=""/>
    <n v="621000"/>
    <n v="24375"/>
    <n v="24000"/>
    <s v=""/>
    <s v=""/>
    <d v="2020-01-07T00:00:00"/>
  </r>
  <r>
    <x v="1"/>
    <s v="1.1.1.1/18/A/096"/>
    <s v="Reto pārmantoto slimību izraisošo faktoru izpēte, izmantojot pilna genoma sekvencēšanas pieeju"/>
    <x v="2"/>
    <d v="2019-03-01T00:00:00"/>
    <s v="Atvasināta publiska persona &quot;Latvijas Biomedicīnas pētījumu un studiju centrs&quot;"/>
    <s v="90002120158"/>
    <s v="Latvia MGI Tech SIA,50203081351"/>
    <n v="2"/>
    <n v="36"/>
    <n v="648648"/>
    <n v="648648"/>
    <n v="374918.54"/>
    <s v=""/>
    <s v=""/>
    <s v=""/>
    <n v="225080.86"/>
    <x v="0"/>
    <s v=""/>
    <s v=""/>
    <n v="609728.85"/>
    <n v="9729.4500000000007"/>
    <n v="38919.15"/>
    <s v=""/>
    <s v=""/>
    <d v="2020-01-07T00:00:00"/>
  </r>
  <r>
    <x v="1"/>
    <s v="1.1.1.1/18/A/097"/>
    <s v="Retu nezināmas izcelsmes neiromuskulāro slimību funkcionālā un ģenētiskā izpēte"/>
    <x v="2"/>
    <d v="2019-03-01T00:00:00"/>
    <s v="Atvasināta publiska persona &quot;Latvijas Biomedicīnas pētījumu un studiju centrs&quot;"/>
    <s v="90002120158"/>
    <s v="Latvia MGI Tech SIA,50203081351"/>
    <n v="2"/>
    <n v="36"/>
    <n v="648648"/>
    <n v="648648"/>
    <n v="374918.54"/>
    <s v=""/>
    <s v=""/>
    <s v=""/>
    <n v="225080.86"/>
    <x v="0"/>
    <s v=""/>
    <s v=""/>
    <n v="609728.85"/>
    <n v="9729.4500000000007"/>
    <n v="38919.15"/>
    <s v=""/>
    <s v=""/>
    <d v="2020-01-07T00:00:00"/>
  </r>
  <r>
    <x v="1"/>
    <s v="1.1.1.1/18/A/098"/>
    <s v="Kukaiņu mikrobioma enzīmu izmantošanas izpēte plastmasas biodegradācijai"/>
    <x v="1"/>
    <d v="2018-12-28T00:00:00"/>
    <s v="Atvasināta publiska persona &quot;Latvijas Biomedicīnas pētījumu un studiju centrs&quot;"/>
    <s v="90002120158"/>
    <s v="SIA &quot;GENERA&quot;,40003551431"/>
    <n v="2"/>
    <n v="36"/>
    <n v="648648"/>
    <n v="648648"/>
    <n v="374918.54"/>
    <s v=""/>
    <s v=""/>
    <s v=""/>
    <n v="225080.86"/>
    <x v="0"/>
    <s v=""/>
    <s v=""/>
    <n v="612970.6"/>
    <n v="12971.2"/>
    <n v="35677.4"/>
    <s v=""/>
    <s v=""/>
    <d v="2020-01-07T00:00:00"/>
  </r>
  <r>
    <x v="1"/>
    <s v="1.1.1.1/18/A/099"/>
    <s v="Melanomas atjaunošanās bioloģija pēc mērķētas terapijas pielietošanas pret BRAF mutāciju"/>
    <x v="2"/>
    <d v="2019-03-01T00:00:00"/>
    <s v="Atvasināta publiska persona &quot;Latvijas Biomedicīnas pētījumu un studiju centrs&quot;"/>
    <s v="90002120158"/>
    <m/>
    <n v="1"/>
    <n v="36"/>
    <n v="648648"/>
    <n v="648648"/>
    <n v="374918.54"/>
    <s v=""/>
    <s v=""/>
    <s v=""/>
    <n v="225080.86"/>
    <x v="0"/>
    <s v=""/>
    <s v=""/>
    <n v="616215.6"/>
    <n v="16216.2"/>
    <n v="32432.400000000001"/>
    <s v=""/>
    <s v=""/>
    <d v="2020-01-07T00:00:00"/>
  </r>
  <r>
    <x v="1"/>
    <s v="1.1.1.1/18/A/100"/>
    <s v="Matu folikulu mikrobioms: tā loma matu slimību patoģenēzē un kosmētisko līdzekļu ietekme uz tā populācijas struktūru"/>
    <x v="1"/>
    <d v="2018-12-28T00:00:00"/>
    <s v="Atvasināta publiska persona &quot;Latvijas Biomedicīnas pētījumu un studiju centrs&quot;"/>
    <s v="90002120158"/>
    <s v="SIA &quot;Inbloom&quot;,40103916421_x000a_SIA komercfirma &quot;LATVIJAS DERMATOLOĢIJAS INSTITŪTS&quot;,40003149255"/>
    <n v="3"/>
    <n v="36"/>
    <n v="648648"/>
    <n v="648648"/>
    <n v="374918.54"/>
    <s v=""/>
    <s v=""/>
    <s v=""/>
    <n v="225080.86"/>
    <x v="0"/>
    <s v=""/>
    <s v=""/>
    <n v="609729.1"/>
    <n v="9729.7000000000007"/>
    <n v="38918.9"/>
    <s v=""/>
    <s v=""/>
    <d v="2020-01-07T00:00:00"/>
  </r>
  <r>
    <x v="1"/>
    <s v="1.1.1.1/18/A/101"/>
    <s v="Vairogdziedzera mezglu molekulārs un mikrovides raksturojums prognostiska un diagnostiska  algoritma izveidei"/>
    <x v="1"/>
    <d v="2018-12-28T00:00:00"/>
    <s v="RĪGAS STRADIŅA UNIVERSITĀTE"/>
    <s v="90000013771"/>
    <m/>
    <n v="1"/>
    <n v="36"/>
    <n v="599240.4"/>
    <n v="599240.4"/>
    <n v="346360.95"/>
    <s v=""/>
    <s v=""/>
    <s v=""/>
    <n v="207936.41"/>
    <x v="0"/>
    <s v=""/>
    <s v=""/>
    <n v="554297.36"/>
    <s v=""/>
    <n v="44943.040000000001"/>
    <s v=""/>
    <s v=""/>
    <d v="2020-01-07T00:00:00"/>
  </r>
  <r>
    <x v="1"/>
    <s v="1.1.1.1/18/A/102"/>
    <s v="Reālistisku sejas un ķermeņa kustību ģenerēšana no teksta: virzoties uz emocijas saglabājošu video sintēzi"/>
    <x v="1"/>
    <d v="2018-12-28T00:00:00"/>
    <s v="Latvijas Universitātes Matemātikas un informātikas institūts"/>
    <s v="90002111761"/>
    <s v="SIA &quot;MindFlux&quot;,40203098375"/>
    <n v="2"/>
    <n v="36"/>
    <n v="655801.19999999995"/>
    <n v="647401.19999999995"/>
    <n v="374197.9"/>
    <s v=""/>
    <s v=""/>
    <s v=""/>
    <n v="224648.21"/>
    <x v="0"/>
    <s v=""/>
    <s v=""/>
    <n v="598846.11"/>
    <s v=""/>
    <n v="48555.09"/>
    <s v=""/>
    <n v="8400"/>
    <d v="2020-01-07T00:00:00"/>
  </r>
  <r>
    <x v="1"/>
    <s v="1.1.1.1/18/A/103"/>
    <s v="Mikrobioloģiskās daudzveidības un zemes apsaimniekošanas paņēmienu ietekmes uz dzīvsudraba iznesi un metāna emisijām novērtējums"/>
    <x v="1"/>
    <d v="2018-12-28T00:00:00"/>
    <s v="Atvasināta publiska persona &quot;Latvijas Valsts mežzinātnes institūts &quot;Silava&quot;&quot;"/>
    <s v="90002121030"/>
    <s v="Daugavpils Universitātes aģentūra &quot;Latvijas Hidroekoloģijas institūts&quot;,90002129621"/>
    <n v="1"/>
    <n v="36"/>
    <n v="627025.54"/>
    <n v="627025.54"/>
    <n v="362420.76"/>
    <s v=""/>
    <s v=""/>
    <s v=""/>
    <n v="217577.86"/>
    <x v="0"/>
    <s v=""/>
    <s v=""/>
    <n v="579998.62"/>
    <s v=""/>
    <n v="47026.92"/>
    <s v=""/>
    <s v=""/>
    <d v="2020-01-07T00:00:00"/>
  </r>
  <r>
    <x v="1"/>
    <s v="1.1.1.1/18/A/104"/>
    <s v="Titāna un titāna sakausējumu pulveru iegūšanas paņēmiena un principa izstrādāšana 3D drukai pēc titāna elektrošlaka pārkausēšanas metodes, kas ir reducēts no titāna tetrahlorīda ar metālu reducētāju, apvienojot titāna reducēšanu un pulvera iegūšanu no tā vienotā iekārtā"/>
    <x v="1"/>
    <d v="2018-12-28T00:00:00"/>
    <s v="LATVIJAS UNIVERSITĀTE"/>
    <s v="90000076669"/>
    <m/>
    <n v="1"/>
    <n v="36"/>
    <n v="648000"/>
    <n v="648000"/>
    <n v="550800"/>
    <s v=""/>
    <s v=""/>
    <s v=""/>
    <n v="48600"/>
    <x v="0"/>
    <s v=""/>
    <s v=""/>
    <n v="599400"/>
    <s v=""/>
    <n v="48600"/>
    <s v=""/>
    <s v=""/>
    <d v="2020-01-07T00:00:00"/>
  </r>
  <r>
    <x v="1"/>
    <s v="1.1.1.1/18/A/105"/>
    <s v="Turboreaktīvā dzinēja prototipa izveidošana, izmantojot magnetohidrodinamiskos efektus"/>
    <x v="1"/>
    <d v="2018-12-28T00:00:00"/>
    <s v="LATVIJAS UNIVERSITĀTE"/>
    <s v="90000076669"/>
    <m/>
    <n v="1"/>
    <n v="36"/>
    <n v="648000"/>
    <n v="648000"/>
    <n v="550800"/>
    <s v=""/>
    <s v=""/>
    <s v=""/>
    <n v="48600"/>
    <x v="0"/>
    <s v=""/>
    <s v=""/>
    <n v="599400"/>
    <s v=""/>
    <n v="48600"/>
    <s v=""/>
    <s v=""/>
    <d v="2020-01-07T00:00:00"/>
  </r>
  <r>
    <x v="1"/>
    <s v="1.1.1.1/18/A/106"/>
    <s v="Molekulāro marķieru izstrāde, pamatojoties uz proteasomālo gēnu plejotropijas efektu un DNS reparācijas efektivitāti, autoimūnu slimību diagnostikai un profilaksei"/>
    <x v="1"/>
    <d v="2018-12-27T00:00:00"/>
    <s v="LATVIJAS UNIVERSITĀTE"/>
    <s v="90000076669"/>
    <m/>
    <n v="5"/>
    <n v="36"/>
    <n v="648645.69999999995"/>
    <n v="648645.69999999995"/>
    <n v="374917.2"/>
    <s v=""/>
    <s v=""/>
    <s v=""/>
    <n v="225080.06"/>
    <x v="0"/>
    <s v=""/>
    <s v=""/>
    <n v="648645.69999999995"/>
    <n v="48648.44"/>
    <s v=""/>
    <s v=""/>
    <s v=""/>
    <d v="2020-01-07T00:00:00"/>
  </r>
  <r>
    <x v="1"/>
    <s v="1.1.1.1/18/A/107"/>
    <s v="Inovatīvu attālās izpētes produktu attīstība jūras piekrastes ūdeņu efektīvākai pārvaldībai (akronīms – SCALE)"/>
    <x v="1"/>
    <d v="2018-12-28T00:00:00"/>
    <s v="Nodibinājums &quot;VIDES RISINĀJUMU INSTITŪTS&quot;"/>
    <s v="50008131571"/>
    <m/>
    <n v="1"/>
    <n v="36"/>
    <n v="648613.75"/>
    <n v="648613.75"/>
    <n v="374898.75"/>
    <s v=""/>
    <s v=""/>
    <s v=""/>
    <n v="225068.97"/>
    <x v="0"/>
    <s v=""/>
    <s v=""/>
    <n v="599967.72"/>
    <s v=""/>
    <n v="48646.03"/>
    <s v=""/>
    <s v=""/>
    <d v="2020-01-07T00:00:00"/>
  </r>
  <r>
    <x v="1"/>
    <s v="1.1.1.1/18/A/108"/>
    <s v="Skaitliskās modelēšanas pieeju izstrāde kompleksu multifizikālu mijiedarbības procesu izpētei elektromagnētiskajās šķidrā metāla tehnoloģijās"/>
    <x v="2"/>
    <d v="2019-04-01T00:00:00"/>
    <s v="LATVIJAS UNIVERSITĀTE"/>
    <s v="90000076669"/>
    <s v="Akciju sabiedrība &quot;LATVO&quot;,40003184975"/>
    <n v="2"/>
    <n v="36"/>
    <n v="599625"/>
    <n v="599625"/>
    <n v="346583.24"/>
    <s v=""/>
    <s v=""/>
    <s v=""/>
    <n v="208069.88"/>
    <x v="0"/>
    <s v=""/>
    <s v=""/>
    <n v="581625"/>
    <n v="26971.88"/>
    <n v="18000"/>
    <s v=""/>
    <s v=""/>
    <d v="2020-01-07T00:00:00"/>
  </r>
  <r>
    <x v="1"/>
    <s v="1.1.1.1/18/A/109"/>
    <s v="Cirkulējošās mikroRNS kā jauni  oksidatīvā stresa biomarķieri kritiski slimiem politraumas pacientiem"/>
    <x v="1"/>
    <d v="2018-12-07T00:00:00"/>
    <s v="RĪGAS STRADIŅA UNIVERSITĀTE"/>
    <s v="90000013771"/>
    <m/>
    <n v="1"/>
    <n v="36"/>
    <n v="608040.75"/>
    <n v="608040.75"/>
    <n v="351447.55"/>
    <s v=""/>
    <s v=""/>
    <s v=""/>
    <n v="210990.14"/>
    <x v="0"/>
    <s v=""/>
    <s v=""/>
    <n v="562437.68999999994"/>
    <s v=""/>
    <n v="45603.06"/>
    <s v=""/>
    <s v=""/>
    <d v="2020-01-07T00:00:00"/>
  </r>
  <r>
    <x v="1"/>
    <s v="1.1.1.1/18/A/110"/>
    <s v="Komunikācijas modeļa izstrāde un ieviešana biznesa mentoru tīkla attīstībai un uzturēšanai"/>
    <x v="1"/>
    <d v="2018-12-27T00:00:00"/>
    <s v="Rēzeknes Tehnoloģiju akadēmija"/>
    <s v="90000011588"/>
    <s v="Sabiedrība ar ierobežotu atbildību &quot;Latvijas Lauku konsultāciju un izglītības centrs&quot;,40003347699"/>
    <n v="1"/>
    <n v="24"/>
    <n v="186274.44"/>
    <n v="186274.44"/>
    <n v="107666.62"/>
    <s v=""/>
    <s v=""/>
    <s v=""/>
    <n v="64637.24"/>
    <x v="0"/>
    <s v=""/>
    <s v=""/>
    <n v="172303.86"/>
    <s v=""/>
    <n v="13970.58"/>
    <s v=""/>
    <s v=""/>
    <d v="2020-01-07T00:00:00"/>
  </r>
  <r>
    <x v="1"/>
    <s v="1.1.1.1/18/A/111"/>
    <s v="Inovatīva nacionālā ģeodēziskā atbalsta tīkla metodoloģijas izveide"/>
    <x v="1"/>
    <d v="2018-12-27T00:00:00"/>
    <s v="LATVIJAS UNIVERSITĀTE"/>
    <s v="90000076669"/>
    <m/>
    <n v="1"/>
    <n v="36"/>
    <n v="599121"/>
    <n v="599121"/>
    <n v="509253"/>
    <s v=""/>
    <s v=""/>
    <s v=""/>
    <n v="44934"/>
    <x v="0"/>
    <s v=""/>
    <s v=""/>
    <n v="599121"/>
    <n v="44934"/>
    <s v=""/>
    <s v=""/>
    <s v=""/>
    <d v="2020-01-07T00:00:00"/>
  </r>
  <r>
    <x v="1"/>
    <s v="1.1.1.1/18/A/112"/>
    <s v="Jauna tiešpiedziņas momentdzinēja un tā viedās vadības sistēmas konstruktīvā risinājuma izstrāde celšanas mehānismiem."/>
    <x v="1"/>
    <d v="2018-12-27T00:00:00"/>
    <s v="Valsts zinātniskais institūts - atvasināta publiska persona  &quot;Fizikālās enerģētikas institūts&quot;"/>
    <s v="90002128912"/>
    <s v="RĪGAS TEHNISKĀ UNIVERSITĀTE,90000068977"/>
    <n v="2"/>
    <n v="36"/>
    <n v="568520.29"/>
    <n v="568520.29"/>
    <n v="328604.71999999997"/>
    <s v=""/>
    <s v=""/>
    <s v=""/>
    <n v="197276.54"/>
    <x v="0"/>
    <s v=""/>
    <s v=""/>
    <n v="540094.28"/>
    <n v="14213.02"/>
    <n v="28426.01"/>
    <s v=""/>
    <s v=""/>
    <d v="2020-01-07T00:00:00"/>
  </r>
  <r>
    <x v="1"/>
    <s v="1.1.1.1/18/A/113"/>
    <s v="Materiāli ar augstām elektrokaloriskā efekta vērtībām praktiskiem pielietojumiem"/>
    <x v="1"/>
    <d v="2018-12-27T00:00:00"/>
    <s v="Atvasināta publiska persona LATVIJAS UNIVERSITĀTES CIETVIELU FIZIKAS INSTITŪTS"/>
    <s v="90002124925"/>
    <m/>
    <n v="1"/>
    <n v="36"/>
    <n v="637672.25"/>
    <n v="637672.25"/>
    <n v="368574.56"/>
    <s v=""/>
    <s v=""/>
    <s v=""/>
    <n v="221272.27"/>
    <x v="0"/>
    <s v=""/>
    <s v=""/>
    <n v="637672.25"/>
    <n v="47825.42"/>
    <s v=""/>
    <s v=""/>
    <s v=""/>
    <d v="2020-01-07T00:00:00"/>
  </r>
  <r>
    <x v="1"/>
    <s v="1.1.1.1/18/A/114"/>
    <s v="Materiāli uz NBT bāzes pielietojumiem aktuatoros"/>
    <x v="1"/>
    <d v="2018-12-07T00:00:00"/>
    <s v="Atvasināta publiska persona LATVIJAS UNIVERSITĀTES CIETVIELU FIZIKAS INSTITŪTS"/>
    <s v="90002124925"/>
    <m/>
    <n v="1"/>
    <n v="36"/>
    <n v="595922.79"/>
    <n v="595922.79"/>
    <n v="344443.37"/>
    <s v=""/>
    <s v=""/>
    <s v=""/>
    <n v="206785.2"/>
    <x v="0"/>
    <s v=""/>
    <s v=""/>
    <n v="595922.79"/>
    <n v="44694.22"/>
    <s v=""/>
    <s v=""/>
    <s v=""/>
    <d v="2020-01-07T00:00:00"/>
  </r>
  <r>
    <x v="1"/>
    <s v="1.1.1.1/18/A/115"/>
    <s v="Jaunu Sensoru un vadības Algoritmu izstrāde Viedo pilsēttehnoloģiju ielu Apgaismojuma Sistēmām (SAVAS)"/>
    <x v="2"/>
    <d v="2019-04-09T00:00:00"/>
    <s v="RĪGAS TEHNISKĀ UNIVERSITĀTE"/>
    <s v="90000068977"/>
    <s v="SIA &quot;Citintelly&quot;,40103372620_x000a_Sabiedrība ar ierobežotu atbildību &quot;Tet&quot;,40003052786"/>
    <n v="3"/>
    <n v="36"/>
    <n v="648468.02"/>
    <n v="648468.02"/>
    <n v="374814.52"/>
    <s v=""/>
    <s v=""/>
    <s v=""/>
    <n v="225018.4"/>
    <x v="0"/>
    <s v=""/>
    <s v=""/>
    <n v="628707.62"/>
    <n v="28874.7"/>
    <n v="19760.400000000001"/>
    <s v=""/>
    <s v=""/>
    <d v="2020-01-07T00:00:00"/>
  </r>
  <r>
    <x v="1"/>
    <s v="1.1.1.1/18/A/116"/>
    <s v="Heterogēnie katalizatori pirmās un otrās paaudzes biodīzeļdegvielu sintēzei"/>
    <x v="1"/>
    <d v="2018-12-27T00:00:00"/>
    <s v="RĪGAS TEHNISKĀ UNIVERSITĀTE"/>
    <s v="90000068977"/>
    <s v="&quot;VK Terminal Services&quot; SIA,40003885483"/>
    <n v="2"/>
    <n v="36"/>
    <n v="648334.85"/>
    <n v="648334.85"/>
    <n v="374737.54"/>
    <s v=""/>
    <s v=""/>
    <s v=""/>
    <n v="224972.2"/>
    <x v="0"/>
    <s v=""/>
    <s v=""/>
    <n v="638388.86"/>
    <n v="38679.120000000003"/>
    <n v="9945.99"/>
    <s v=""/>
    <s v=""/>
    <d v="2020-01-07T00:00:00"/>
  </r>
  <r>
    <x v="1"/>
    <s v="1.1.1.1/18/A/117"/>
    <s v="Jauno antimikrobiālo pārklājumu izstrāde ar &quot;asām&quot; Z-shēmas fotokatalītiskajām nanoarhitektūram iekštelpu lietojumiem."/>
    <x v="1"/>
    <d v="2018-12-27T00:00:00"/>
    <s v="RĪGAS TEHNISKĀ UNIVERSITĀTE"/>
    <s v="90000068977"/>
    <s v="LATVIJAS UNIVERSITĀTE,90000076669"/>
    <n v="2"/>
    <n v="36"/>
    <n v="628826.01"/>
    <n v="628826.01"/>
    <n v="363461.43"/>
    <s v=""/>
    <s v=""/>
    <s v=""/>
    <n v="218202.63"/>
    <x v="0"/>
    <s v=""/>
    <s v=""/>
    <n v="597384.71"/>
    <n v="15720.65"/>
    <n v="31441.3"/>
    <s v=""/>
    <s v=""/>
    <d v="2020-01-07T00:00:00"/>
  </r>
  <r>
    <x v="1"/>
    <s v="1.1.1.1/18/A/118"/>
    <s v="Kviešu un rapšu ražas prognozēšana, izmantojot bezpilota lidaparātu datu apstrādes metodes"/>
    <x v="1"/>
    <d v="2018-12-27T00:00:00"/>
    <s v="VENTSPILS AUGSTSKOLA"/>
    <s v="90000362426"/>
    <s v="Atvasināta publiska persona &quot;Agroresursu un ekonomikas institūts&quot;,90002137506"/>
    <n v="6"/>
    <n v="36"/>
    <n v="415021.32"/>
    <n v="415021.32"/>
    <n v="239882.32"/>
    <s v=""/>
    <s v=""/>
    <s v=""/>
    <n v="144012.4"/>
    <x v="0"/>
    <s v=""/>
    <s v=""/>
    <n v="383894.72"/>
    <s v=""/>
    <n v="31126.6"/>
    <s v=""/>
    <s v=""/>
    <d v="2020-01-07T00:00:00"/>
  </r>
  <r>
    <x v="1"/>
    <s v="1.1.1.1/18/A/119"/>
    <s v="Ķirurģisko apgaismošanas sistēmu funkcionālo iespēju paplašināšana un tehnisko parametru uzlabošana, izmantojot kustīgo gaismas avotu matricas, elektrotermiskās mikropiedziņas un elektrosistēmu nesošo eksoskeletu"/>
    <x v="1"/>
    <d v="2018-12-27T00:00:00"/>
    <s v="RĪGAS TEHNISKĀ UNIVERSITĀTE"/>
    <s v="90000068977"/>
    <s v="Sabiedrība ar ierobežotu atbildību &quot;TEHNISKĀ ORTOPĒDIJA&quot;,40003517130"/>
    <n v="2"/>
    <n v="36"/>
    <n v="645609.81999999995"/>
    <n v="645609.81999999995"/>
    <n v="373162.48"/>
    <s v=""/>
    <s v=""/>
    <s v=""/>
    <n v="224026.6"/>
    <x v="0"/>
    <s v=""/>
    <s v=""/>
    <n v="626092.81999999995"/>
    <n v="28903.74"/>
    <n v="19517"/>
    <s v=""/>
    <s v=""/>
    <d v="2020-01-07T00:00:00"/>
  </r>
  <r>
    <x v="1"/>
    <s v="1.1.1.1/18/A/120"/>
    <s v="Šķidro kristālu slēdžu elektro-optisko īpašību uzlabošana"/>
    <x v="2"/>
    <d v="2019-03-28T00:00:00"/>
    <s v="SIA Lightspace Technologies"/>
    <s v="40103758550"/>
    <s v="SIA &quot;EUROLCDS&quot;,41203040030_x000a_SIA Lightspace Technologies,40103758550"/>
    <n v="4"/>
    <n v="27"/>
    <n v="811045.8"/>
    <n v="709567.81"/>
    <n v="514530.55"/>
    <s v=""/>
    <s v=""/>
    <s v=""/>
    <s v=""/>
    <x v="1"/>
    <s v=""/>
    <s v=""/>
    <n v="514530.55"/>
    <s v=""/>
    <n v="195037.26"/>
    <s v=""/>
    <n v="101477.99"/>
    <d v="2020-01-07T00:00:00"/>
  </r>
  <r>
    <x v="1"/>
    <s v="1.1.1.1/18/A/121"/>
    <s v="Novatoriskas neinvazīvas metodes krūts vēža agrīnai noteikšanai un personalizētas ārstēšanas pieejas izstrāde"/>
    <x v="1"/>
    <d v="2018-12-27T00:00:00"/>
    <s v="LATVIJAS UNIVERSITĀTE"/>
    <s v="90000076669"/>
    <s v="Sabiedrība ar ierobežotu atbildību &quot;Roche Latvija&quot;,40003731032"/>
    <n v="1"/>
    <n v="36"/>
    <n v="648096.35"/>
    <n v="648096.35"/>
    <n v="550881.9"/>
    <s v=""/>
    <s v=""/>
    <s v=""/>
    <n v="48607.22"/>
    <x v="0"/>
    <s v=""/>
    <s v=""/>
    <n v="648096.35"/>
    <n v="48607.23"/>
    <s v=""/>
    <s v=""/>
    <s v=""/>
    <d v="2020-01-07T00:00:00"/>
  </r>
  <r>
    <x v="1"/>
    <s v="1.1.1.1/18/A/122"/>
    <s v="Identifikācijas metodes izstrāde juvenilās stadijas noteikšanai āra bērza (Betula pendula Roth.) mikroklonēšanas procesā"/>
    <x v="1"/>
    <d v="2018-12-27T00:00:00"/>
    <s v="Atvasināta publiska persona &quot;Latvijas Valsts mežzinātnes institūts &quot;Silava&quot;&quot;"/>
    <s v="90002121030"/>
    <m/>
    <n v="1"/>
    <n v="36"/>
    <n v="630632.93000000005"/>
    <n v="630632.93000000005"/>
    <n v="364505.83"/>
    <s v=""/>
    <s v=""/>
    <s v=""/>
    <n v="218829.63"/>
    <x v="0"/>
    <s v=""/>
    <s v=""/>
    <n v="583335.46"/>
    <s v=""/>
    <n v="47297.47"/>
    <s v=""/>
    <s v=""/>
    <d v="2020-01-07T00:00:00"/>
  </r>
  <r>
    <x v="1"/>
    <s v="1.1.1.1/18/A/123"/>
    <s v="Ietekmes uz klimata izmaiņu mazināšanu monitoringa rīka izstrāde izmantojot datus no vecām mežaudzēm"/>
    <x v="1"/>
    <d v="2018-12-27T00:00:00"/>
    <s v="Atvasināta publiska persona &quot;Latvijas Valsts mežzinātnes institūts &quot;Silava&quot;&quot;"/>
    <s v="90002121030"/>
    <m/>
    <n v="1"/>
    <n v="36"/>
    <n v="618018.57999999996"/>
    <n v="618018.57999999996"/>
    <n v="357214.74"/>
    <s v=""/>
    <s v=""/>
    <s v=""/>
    <n v="214452.45"/>
    <x v="0"/>
    <s v=""/>
    <s v=""/>
    <n v="571667.18999999994"/>
    <s v=""/>
    <n v="46351.39"/>
    <s v=""/>
    <s v=""/>
    <d v="2020-01-07T00:00:00"/>
  </r>
  <r>
    <x v="1"/>
    <s v="1.1.1.1/18/A/124"/>
    <s v="MEMORYSCAPES: MULTIMODĀLI RISINĀJUMI ZINĀŠANU PĀRNESEI DIGITĀLĀ KARTĒŠANAS VIDĒ"/>
    <x v="1"/>
    <d v="2018-12-27T00:00:00"/>
    <s v="LATVIJAS UNIVERSITĀTES LITERATŪRAS, FOLKLORAS UN MĀKSLAS INSTITŪTS Latvijas Universitātes aģentūra"/>
    <s v="90002118399"/>
    <m/>
    <n v="1"/>
    <n v="30"/>
    <n v="647592.63"/>
    <n v="647592.63"/>
    <n v="550453.73"/>
    <s v=""/>
    <s v=""/>
    <s v=""/>
    <n v="48569.45"/>
    <x v="0"/>
    <s v=""/>
    <s v=""/>
    <n v="647592.63"/>
    <n v="48569.45"/>
    <s v=""/>
    <s v=""/>
    <s v=""/>
    <d v="2020-01-07T00:00:00"/>
  </r>
  <r>
    <x v="1"/>
    <s v="1.1.1.1/18/A/125"/>
    <s v="Videi draudzīgs mazas jaudas ģenerators ar lineāru rotora kustību (DrauGen)"/>
    <x v="2"/>
    <d v="2019-03-05T00:00:00"/>
    <s v="VENTSPILS AUGSTSKOLA"/>
    <s v="90000362426"/>
    <s v="Akciju sabiedrība &quot;LATVO&quot;,40003184975"/>
    <n v="2"/>
    <n v="24"/>
    <n v="472069"/>
    <n v="472069"/>
    <n v="272855.88"/>
    <s v=""/>
    <s v=""/>
    <s v=""/>
    <n v="163807.94"/>
    <x v="0"/>
    <s v=""/>
    <s v=""/>
    <n v="436663.82"/>
    <s v=""/>
    <n v="35405.18"/>
    <s v=""/>
    <s v=""/>
    <d v="2020-01-07T00:00:00"/>
  </r>
  <r>
    <x v="1"/>
    <s v="1.1.1.1/18/A/126"/>
    <s v="Kvalitatīvie pētījumi dinamisko sistēmu teorijā"/>
    <x v="1"/>
    <d v="2018-12-27T00:00:00"/>
    <s v="Latvijas Universitātes Matemātikas un informātikas institūts"/>
    <s v="90002111761"/>
    <m/>
    <n v="1"/>
    <n v="36"/>
    <n v="566775"/>
    <n v="565575"/>
    <n v="326902.34999999998"/>
    <s v=""/>
    <s v=""/>
    <s v=""/>
    <n v="196254.51"/>
    <x v="0"/>
    <s v=""/>
    <s v=""/>
    <n v="523156.86"/>
    <s v=""/>
    <n v="42418.14"/>
    <s v=""/>
    <n v="1200"/>
    <d v="2020-01-07T00:00:00"/>
  </r>
  <r>
    <x v="1"/>
    <s v="1.1.1.1/18/A/127"/>
    <s v="Multifaktorāla televīzijas reālā laika skatītāju profilēšanas un responsīva reklāmas tārgetēšanas risinājuma izstrāde"/>
    <x v="0"/>
    <d v="2020-08-03T00:00:00"/>
    <s v="Sabiedrība ar ierobežotu atbildību &quot;Tet&quot;"/>
    <s v="40003052786"/>
    <m/>
    <n v="1"/>
    <n v="13"/>
    <n v="242449.05"/>
    <n v="221869.05"/>
    <n v="110934.52"/>
    <s v=""/>
    <s v=""/>
    <s v=""/>
    <s v=""/>
    <x v="1"/>
    <s v=""/>
    <s v=""/>
    <n v="110934.52"/>
    <s v=""/>
    <n v="110934.53"/>
    <s v=""/>
    <n v="20580"/>
    <d v="2020-01-07T00:00:00"/>
  </r>
  <r>
    <x v="1"/>
    <s v="1.1.1.1/18/A/128"/>
    <s v="Nākotnes darba spēka izglītošana: Virtuālajā realitātē bāzētu simulācijas scenāriju izveide un aprobācija 21.gadsimta prasmju attīstīšanai hibrīdajās mācīšanās vidēs (EDVaRD)"/>
    <x v="1"/>
    <d v="2018-12-27T00:00:00"/>
    <s v="VIDZEMES AUGSTSKOLA"/>
    <s v="90001342592"/>
    <s v="&quot;Latvijas Mobilais Telefons&quot; SIA,50003050931"/>
    <n v="3"/>
    <n v="36"/>
    <n v="644867.68000000005"/>
    <n v="644867.68000000005"/>
    <n v="371509.72"/>
    <s v=""/>
    <s v=""/>
    <s v=""/>
    <n v="224775.38"/>
    <x v="0"/>
    <s v=""/>
    <s v=""/>
    <n v="624918.76"/>
    <n v="28633.66"/>
    <n v="19948.919999999998"/>
    <s v=""/>
    <s v=""/>
    <d v="2020-01-07T00:00:00"/>
  </r>
  <r>
    <x v="1"/>
    <s v="1.1.1.1/18/A/129"/>
    <s v="Kompleksas metodikas izstrāde un aprobācija starojuma kapilāro siltummaiņu  optimālai iekļaušanai gandrīz nulles enerģijas ēku sistēmās un primārās enerģijas patēriņa apkurei un dzesēšanai samazināšanai."/>
    <x v="1"/>
    <d v="2018-12-27T00:00:00"/>
    <s v="LATVIJAS UNIVERSITĀTE"/>
    <s v="90000076669"/>
    <s v="Akciju sabiedrība &quot;Wasserkabel Baltic&quot;,51203053501"/>
    <n v="4"/>
    <n v="36"/>
    <n v="599375"/>
    <n v="599375"/>
    <n v="346438.74"/>
    <s v=""/>
    <s v=""/>
    <s v=""/>
    <n v="207983.12"/>
    <x v="0"/>
    <s v=""/>
    <s v=""/>
    <n v="581375"/>
    <n v="26953.14"/>
    <n v="18000"/>
    <s v=""/>
    <s v=""/>
    <d v="2020-01-07T00:00:00"/>
  </r>
  <r>
    <x v="1"/>
    <s v="1.1.1.1/18/A/130"/>
    <s v="Pētījumi tehnoloģijas izstrādei B12 vitamīna analīžu_x000a_rezultātu in_x000a_silica apstrādei ar mākslīgā intelekta elementiem"/>
    <x v="1"/>
    <d v="2018-12-07T00:00:00"/>
    <s v="LATVIJAS UNIVERSITĀTE"/>
    <s v="90000076669"/>
    <s v="Sabiedrība ar ierobežotu atbildību &quot;E.GULBJA LABORATORIJA&quot;,42803008077"/>
    <n v="1"/>
    <n v="36"/>
    <n v="600000"/>
    <n v="600000"/>
    <n v="346800"/>
    <s v=""/>
    <s v=""/>
    <s v=""/>
    <n v="208200"/>
    <x v="0"/>
    <s v=""/>
    <s v=""/>
    <n v="570000"/>
    <n v="15000"/>
    <n v="30000"/>
    <s v=""/>
    <s v=""/>
    <d v="2020-01-07T00:00:00"/>
  </r>
  <r>
    <x v="1"/>
    <s v="1.1.1.1/18/A/131"/>
    <s v="Multifizikālo procesu mijiedarbības izpēte kompleksas metodikas izstrādei energoefektīvu un ilgtspējīgu LED gaismas sistēmu optimālai projektēšanai"/>
    <x v="1"/>
    <d v="2018-12-07T00:00:00"/>
    <s v="LATVIJAS UNIVERSITĀTE"/>
    <s v="90000076669"/>
    <s v="SIA &quot;VIZULO&quot;,40103590897"/>
    <n v="2"/>
    <n v="36"/>
    <n v="644937.96"/>
    <n v="644937.96"/>
    <n v="372774.14"/>
    <s v=""/>
    <s v=""/>
    <s v=""/>
    <n v="223793.46"/>
    <x v="0"/>
    <s v=""/>
    <s v=""/>
    <n v="625478.30000000005"/>
    <n v="28910.7"/>
    <n v="19459.66"/>
    <s v=""/>
    <s v=""/>
    <d v="2020-01-07T00:00:00"/>
  </r>
  <r>
    <x v="1"/>
    <s v="1.1.1.1/18/A/132"/>
    <s v="Multimodāla attēlošanas tehnoloģija ādas jaunveidojumu in-vivo diagnostikai."/>
    <x v="2"/>
    <d v="2019-03-12T00:00:00"/>
    <s v="LATVIJAS UNIVERSITĀTE"/>
    <s v="90000076669"/>
    <m/>
    <n v="1"/>
    <n v="36"/>
    <n v="648189.53"/>
    <n v="648189.53"/>
    <n v="374653.54"/>
    <s v=""/>
    <s v=""/>
    <s v=""/>
    <n v="224921.77"/>
    <x v="0"/>
    <s v=""/>
    <s v=""/>
    <n v="615780.05000000005"/>
    <n v="16204.74"/>
    <n v="32409.48"/>
    <s v=""/>
    <s v=""/>
    <d v="2020-01-07T00:00:00"/>
  </r>
  <r>
    <x v="1"/>
    <s v="1.1.1.1/18/A/133"/>
    <s v="Mobilās kosmosa vidē testēšanas iekārtas &quot;Metamorphosis&quot; prototipa izstrāde transportēšanai intermodālajā satiksmē"/>
    <x v="2"/>
    <d v="2019-04-12T00:00:00"/>
    <s v="RĪGAS TEHNISKĀ UNIVERSITĀTE"/>
    <s v="90000068977"/>
    <m/>
    <n v="4"/>
    <n v="36"/>
    <n v="646189.4"/>
    <n v="646189.4"/>
    <n v="373497.48"/>
    <s v=""/>
    <s v=""/>
    <s v=""/>
    <n v="224227.72"/>
    <x v="0"/>
    <s v=""/>
    <s v=""/>
    <n v="606788.28"/>
    <n v="9063.08"/>
    <n v="39401.120000000003"/>
    <s v=""/>
    <s v=""/>
    <d v="2020-01-07T00:00:00"/>
  </r>
  <r>
    <x v="1"/>
    <s v="1.1.1.1/18/A/134"/>
    <s v="Lēmumu pieņemšanas atbalsta rīka izstrāde vēja bojājumu riska mazināšanai bērza un apses mežaudzēs"/>
    <x v="2"/>
    <d v="2019-04-04T00:00:00"/>
    <s v="Atvasināta publiska persona &quot;Latvijas Valsts mežzinātnes institūts &quot;Silava&quot;&quot;"/>
    <s v="90002121030"/>
    <s v="SKOGSSALLSKAPET SIA,40003722788"/>
    <n v="1"/>
    <n v="36"/>
    <n v="596363.63"/>
    <n v="596363.63"/>
    <n v="344698.17"/>
    <s v=""/>
    <s v=""/>
    <s v=""/>
    <n v="206938.19"/>
    <x v="0"/>
    <s v=""/>
    <s v=""/>
    <n v="551636.36"/>
    <s v=""/>
    <n v="44727.27"/>
    <s v=""/>
    <s v=""/>
    <d v="2020-01-07T00:00:00"/>
  </r>
  <r>
    <x v="1"/>
    <s v="1.1.1.1/18/A/135"/>
    <s v="Piesliekšņa fotostimulētais lauka emisijas pusvadītāja mikrokatods"/>
    <x v="1"/>
    <d v="2018-12-27T00:00:00"/>
    <s v="RĪGAS TEHNISKĀ UNIVERSITĀTE"/>
    <s v="90000068977"/>
    <s v="LATVIJAS UNIVERSITĀTE,90000076669_x000a_AS &quot;ALFA RPAR&quot;,40003712898"/>
    <n v="3"/>
    <n v="36"/>
    <n v="648623.11"/>
    <n v="648623.11"/>
    <n v="374904.16"/>
    <s v=""/>
    <s v=""/>
    <s v=""/>
    <n v="225072.22"/>
    <x v="0"/>
    <s v=""/>
    <s v=""/>
    <n v="612730.06999999995"/>
    <n v="12753.69"/>
    <n v="35893.040000000001"/>
    <s v=""/>
    <s v=""/>
    <d v="2020-01-07T00:00:00"/>
  </r>
  <r>
    <x v="1"/>
    <s v="1.1.1.1/18/A/136"/>
    <s v="Tehnoloģisko risinājumu izstrāde atjaunojamās enerģijas avotu, enerģijas uzkrājēju un uzlādes infrastruktūras integrēšanai esošajā sabiedriskā transporta infrastruktūrā energoefektivitātes uzlabošanai"/>
    <x v="1"/>
    <d v="2018-12-27T00:00:00"/>
    <s v="RĪGAS TEHNISKĀ UNIVERSITĀTE"/>
    <s v="90000068977"/>
    <m/>
    <n v="1"/>
    <n v="36"/>
    <n v="437244.44"/>
    <n v="437244.44"/>
    <n v="252727.29"/>
    <s v=""/>
    <s v=""/>
    <s v=""/>
    <n v="151723.82999999999"/>
    <x v="0"/>
    <s v=""/>
    <s v=""/>
    <n v="423920.55"/>
    <n v="19469.43"/>
    <n v="13323.89"/>
    <s v=""/>
    <s v=""/>
    <d v="2020-01-07T00:00:00"/>
  </r>
  <r>
    <x v="1"/>
    <s v="1.1.1.1/18/A/137"/>
    <s v="Uz nestriktām attiecībām balstītu optimizāciju tehnoloģiju attīstība un to lietojumi attēlu apstrādei"/>
    <x v="1"/>
    <d v="2018-12-07T00:00:00"/>
    <s v="Latvijas Universitātes Matemātikas un informātikas institūts"/>
    <s v="90002111761"/>
    <m/>
    <n v="1"/>
    <n v="36"/>
    <n v="476530"/>
    <n v="474930"/>
    <n v="274509.53999999998"/>
    <s v=""/>
    <s v=""/>
    <s v=""/>
    <n v="164800.71"/>
    <x v="0"/>
    <s v=""/>
    <s v=""/>
    <n v="439310.25"/>
    <s v=""/>
    <n v="35619.75"/>
    <s v=""/>
    <n v="1600"/>
    <d v="2020-01-07T00:00:00"/>
  </r>
  <r>
    <x v="1"/>
    <s v="1.1.1.1/18/A/138"/>
    <s v="Īpaši pielāgotu LED gaismekļu izstrāde efektīva un energoefektīva kokaugu pavairošanas un apsakņošanas procesa nodrošināšanai"/>
    <x v="2"/>
    <d v="2019-04-16T00:00:00"/>
    <s v="SIA &quot;VIZULO&quot;"/>
    <s v="40103590897"/>
    <s v="Atvasināta publiska persona &quot;Latvijas Valsts mežzinātnes institūts &quot;Silava&quot;&quot;,90002121030"/>
    <n v="2"/>
    <n v="36"/>
    <n v="627452.78"/>
    <n v="608565.38"/>
    <n v="427943.18"/>
    <s v=""/>
    <s v=""/>
    <s v=""/>
    <s v=""/>
    <x v="1"/>
    <s v=""/>
    <s v=""/>
    <n v="427943.18"/>
    <s v=""/>
    <n v="180622.2"/>
    <s v=""/>
    <n v="18887.400000000001"/>
    <d v="2020-01-07T00:00:00"/>
  </r>
  <r>
    <x v="1"/>
    <s v="1.1.1.1/18/A/139"/>
    <s v="Telpu un areāla daudzdimensiju skenēšanas sistēma (TADSS)"/>
    <x v="2"/>
    <d v="2019-06-04T00:00:00"/>
    <s v="Sabiedrība ar ierobežotu atbildību &quot;DATI Group&quot;"/>
    <s v="40003115371"/>
    <s v="Latvijas Universitātes Matemātikas un informātikas institūts,90002111761_x000a_Valsts zinātniskais institūts - atvasināta publiska persona &quot;Elektronikas un datorzinātņu institūts&quot;,90002135242_x000a_Sabiedrība ar ierobežotu atbildību &quot;DATI Group&quot;,40003115371"/>
    <n v="1"/>
    <n v="27"/>
    <n v="876428.71"/>
    <n v="876428.71"/>
    <n v="597563.98"/>
    <s v=""/>
    <s v=""/>
    <s v=""/>
    <s v=""/>
    <x v="1"/>
    <s v=""/>
    <s v=""/>
    <n v="597563.98"/>
    <s v=""/>
    <n v="278864.73"/>
    <s v=""/>
    <s v=""/>
    <d v="2020-01-07T00:00:00"/>
  </r>
  <r>
    <x v="1"/>
    <s v="1.1.1.1/18/A/140"/>
    <s v="Biomarķieri imūnsupresijas individualizācijai pacientiem ar nieres transplantātu"/>
    <x v="1"/>
    <d v="2018-12-07T00:00:00"/>
    <s v="RĪGAS STRADIŅA UNIVERSITĀTE"/>
    <s v="90000013771"/>
    <m/>
    <n v="1"/>
    <n v="36"/>
    <n v="599989.69999999995"/>
    <n v="599989.69999999995"/>
    <n v="346794.04"/>
    <s v=""/>
    <s v=""/>
    <s v=""/>
    <n v="208196.42"/>
    <x v="0"/>
    <s v=""/>
    <s v=""/>
    <n v="554990.46"/>
    <s v=""/>
    <n v="44999.24"/>
    <s v=""/>
    <s v=""/>
    <d v="2020-01-07T00:00:00"/>
  </r>
  <r>
    <x v="1"/>
    <s v="1.1.1.1/18/A/141"/>
    <s v="2-feniletanola producēšana ar netradicionāliem raugiem izmantojot pārtikas rūpniecibas blakusproduktus"/>
    <x v="1"/>
    <d v="2018-12-27T00:00:00"/>
    <s v="LATVIJAS UNIVERSITĀTE"/>
    <s v="90000076669"/>
    <m/>
    <n v="1"/>
    <n v="36"/>
    <n v="602869.80000000005"/>
    <n v="602869.80000000005"/>
    <n v="348457.02"/>
    <s v=""/>
    <s v=""/>
    <s v=""/>
    <n v="209195.82"/>
    <x v="0"/>
    <s v=""/>
    <s v=""/>
    <n v="572734.80000000005"/>
    <n v="15081.96"/>
    <n v="30135"/>
    <s v=""/>
    <s v=""/>
    <d v="2020-01-07T00:00:00"/>
  </r>
  <r>
    <x v="1"/>
    <s v="1.1.1.1/18/A/142"/>
    <s v="Tehnoloģiskās platformas izveide inovatīva biotekstila izstrādei"/>
    <x v="1"/>
    <d v="2018-12-27T00:00:00"/>
    <s v="LATVIJAS UNIVERSITĀTE"/>
    <s v="90000076669"/>
    <s v="SIA &quot;JLU Technologies&quot;,40103190287"/>
    <n v="2"/>
    <n v="36"/>
    <n v="600000"/>
    <n v="600000"/>
    <n v="346800"/>
    <s v=""/>
    <s v=""/>
    <s v=""/>
    <n v="208200"/>
    <x v="0"/>
    <s v=""/>
    <s v=""/>
    <n v="582000"/>
    <n v="27000"/>
    <n v="18000"/>
    <s v=""/>
    <s v=""/>
    <d v="2020-01-07T00:00:00"/>
  </r>
  <r>
    <x v="1"/>
    <s v="1.1.1.1/18/A/143"/>
    <s v="Zināšanu bāzes radīšana ilgtspējīgai kviešu stiebra pamatnes slimību ierobežošanai"/>
    <x v="1"/>
    <d v="2018-12-27T00:00:00"/>
    <s v="LATVIJAS LAUKSAIMNIECĪBAS UNIVERSITĀTE"/>
    <s v="90000041898"/>
    <s v="Atvasināta publiska persona &quot;Latvijas Biomedicīnas pētījumu un studiju centrs&quot;,90002120158"/>
    <n v="1"/>
    <n v="36"/>
    <n v="648648"/>
    <n v="648648"/>
    <n v="374918.54"/>
    <s v=""/>
    <s v=""/>
    <s v=""/>
    <n v="225080.86"/>
    <x v="0"/>
    <s v=""/>
    <s v=""/>
    <n v="624810.23"/>
    <n v="24810.83"/>
    <n v="23837.77"/>
    <s v=""/>
    <s v=""/>
    <d v="2020-01-07T00:00:00"/>
  </r>
  <r>
    <x v="1"/>
    <s v="1.1.1.1/18/A/144"/>
    <s v="Organisko augšņu klimata izmaiņu mazināšanas potenciāla modelēšanas rīku izstrādāšana aramzemēm un ilggadīgajiem zālājiem Baltijas valstīs"/>
    <x v="1"/>
    <d v="2018-12-27T00:00:00"/>
    <s v="LATVIJAS LAUKSAIMNIECĪBAS UNIVERSITĀTE"/>
    <s v="90000041898"/>
    <s v="Atvasināta publiska persona &quot;Latvijas Valsts mežzinātnes institūts &quot;Silava&quot;&quot;,90002121030"/>
    <n v="1"/>
    <n v="36"/>
    <n v="661381.87"/>
    <n v="648168.75"/>
    <n v="374641"/>
    <s v=""/>
    <s v=""/>
    <s v=""/>
    <n v="224915"/>
    <x v="0"/>
    <s v=""/>
    <s v=""/>
    <n v="599556"/>
    <s v=""/>
    <n v="48612.75"/>
    <s v=""/>
    <n v="13213.12"/>
    <d v="2020-01-07T00:00:00"/>
  </r>
  <r>
    <x v="1"/>
    <s v="1.1.1.1/18/A/145"/>
    <s v="Jaunas, videi draudzīgas tehnoloģijas un produkti lauksaimniecības, pārtikas, meža un citu organisko atlikumu un atkritumu lietderīgai izmantošanai"/>
    <x v="1"/>
    <d v="2018-12-27T00:00:00"/>
    <s v="LATVIJAS LAUKSAIMNIECĪBAS UNIVERSITĀTE"/>
    <s v="90000041898"/>
    <m/>
    <n v="1"/>
    <n v="36"/>
    <n v="595374"/>
    <n v="595374"/>
    <n v="344126.16"/>
    <s v=""/>
    <s v=""/>
    <s v=""/>
    <n v="206594.79"/>
    <x v="0"/>
    <s v=""/>
    <s v=""/>
    <n v="595374"/>
    <n v="44653.05"/>
    <s v=""/>
    <s v=""/>
    <s v=""/>
    <d v="2020-01-07T00:00:00"/>
  </r>
  <r>
    <x v="1"/>
    <s v="1.1.1.1/18/A/146"/>
    <s v="IKT balstīta savvaļas dzīvnieku uzskaites pieeja to ilgtspējīgai pārvaldībai"/>
    <x v="2"/>
    <d v="2019-03-01T00:00:00"/>
    <s v="Nodibinājums &quot;VIDES RISINĀJUMU INSTITŪTS&quot;"/>
    <s v="50008131571"/>
    <s v="Atvasināta publiska persona &quot;Latvijas Valsts mežzinātnes institūts &quot;Silava&quot;&quot;,90002121030_x000a_SIA &quot;MEŽA ĪPAŠNIEKU KONSULTATĪVAIS CENTRS&quot;,44103010465"/>
    <n v="2"/>
    <n v="36"/>
    <n v="769679.48"/>
    <n v="754401.98"/>
    <n v="542641.34"/>
    <s v=""/>
    <s v=""/>
    <s v=""/>
    <s v=""/>
    <x v="1"/>
    <s v=""/>
    <s v=""/>
    <n v="542641.34"/>
    <s v=""/>
    <n v="211760.64000000001"/>
    <s v=""/>
    <n v="15277.5"/>
    <d v="2020-01-07T00:00:00"/>
  </r>
  <r>
    <x v="1"/>
    <s v="1.1.1.1/18/A/147"/>
    <s v="Hidroponā graudu zelmeņa kā barības līdzekļa izpēte pārtikā un lopbarībā"/>
    <x v="1"/>
    <d v="2018-12-28T00:00:00"/>
    <s v="LATVIJAS LAUKSAIMNIECĪBAS UNIVERSITĀTE"/>
    <s v="90000041898"/>
    <s v="SIA &quot;Veverini&quot;,40103737756"/>
    <n v="1"/>
    <n v="36"/>
    <n v="350833.78"/>
    <n v="350833.78"/>
    <n v="202781.92"/>
    <s v=""/>
    <s v=""/>
    <s v=""/>
    <n v="121739.32"/>
    <x v="0"/>
    <s v=""/>
    <s v=""/>
    <n v="347383.78"/>
    <n v="22862.54"/>
    <n v="3450"/>
    <s v=""/>
    <s v=""/>
    <d v="2020-01-07T00:00:00"/>
  </r>
  <r>
    <x v="1"/>
    <s v="1.1.1.1/18/A/148"/>
    <s v="Daudzvalodu cilvēka-datora komunikācijas modelēšana, izmantojot mākslīgā intelekta metodes"/>
    <x v="2"/>
    <d v="2019-04-10T00:00:00"/>
    <s v="Sabiedrība ar ierobežotu atbildību &quot;TILDE&quot;"/>
    <s v="40003027238"/>
    <m/>
    <n v="2"/>
    <n v="36"/>
    <n v="768223.09"/>
    <n v="756694.09"/>
    <n v="519319.15"/>
    <s v=""/>
    <s v=""/>
    <s v=""/>
    <s v=""/>
    <x v="1"/>
    <s v=""/>
    <s v=""/>
    <n v="519319.15"/>
    <s v=""/>
    <n v="237374.94"/>
    <s v=""/>
    <n v="11529"/>
    <d v="2020-01-07T00:00:00"/>
  </r>
  <r>
    <x v="1"/>
    <s v="1.1.1.1/18/A/149"/>
    <s v="Jauna tipa bezkontakta elektromagnētiskas vieglo sakausējumu degazācijas sistēmas izstrāde"/>
    <x v="2"/>
    <d v="2019-04-01T00:00:00"/>
    <s v="LATVIJAS UNIVERSITĀTE"/>
    <s v="90000076669"/>
    <s v="Sabiedrība ar ierobežotu atbildību &quot;EPM Rīga&quot;,50103277031"/>
    <n v="2"/>
    <n v="36"/>
    <n v="645180"/>
    <n v="645180"/>
    <n v="372914.04"/>
    <s v=""/>
    <s v=""/>
    <s v=""/>
    <n v="223877.46"/>
    <x v="0"/>
    <s v=""/>
    <s v=""/>
    <n v="606421.12"/>
    <n v="9629.6200000000008"/>
    <n v="38758.879999999997"/>
    <s v=""/>
    <s v=""/>
    <d v="2020-01-07T00:00:00"/>
  </r>
  <r>
    <x v="1"/>
    <s v="1.1.1.1/18/A/150"/>
    <s v="Biznesa modeļa un IT platformas prototipa izveide loģistikas risinājumiem"/>
    <x v="1"/>
    <d v="2018-12-07T00:00:00"/>
    <s v="SIA &quot;SMART CHAIN&quot;"/>
    <s v="40203162129"/>
    <m/>
    <n v="3"/>
    <n v="30"/>
    <n v="891771.04"/>
    <n v="747598.92"/>
    <n v="598079.13"/>
    <s v=""/>
    <s v=""/>
    <s v=""/>
    <s v=""/>
    <x v="1"/>
    <s v=""/>
    <s v=""/>
    <n v="598079.13"/>
    <s v=""/>
    <n v="149519.79"/>
    <s v=""/>
    <n v="144172.12"/>
    <d v="2020-01-07T00:00:00"/>
  </r>
  <r>
    <x v="1"/>
    <s v="1.1.1.1/18/A/151"/>
    <s v="Vērtībās balstītu prasmju attīstība cilvēkkapitāla kvalitātes paaugstināšanai"/>
    <x v="2"/>
    <d v="2019-04-30T00:00:00"/>
    <s v="PS &quot;Motival Development&quot;"/>
    <s v="40203164789"/>
    <m/>
    <n v="3"/>
    <n v="31"/>
    <n v="421543.08"/>
    <n v="421162.68"/>
    <n v="300836.5"/>
    <s v=""/>
    <s v=""/>
    <s v=""/>
    <s v=""/>
    <x v="1"/>
    <s v=""/>
    <s v=""/>
    <n v="300836.5"/>
    <s v=""/>
    <n v="120326.18"/>
    <s v=""/>
    <n v="380.4"/>
    <d v="2020-01-07T00:00:00"/>
  </r>
  <r>
    <x v="1"/>
    <s v="1.1.1.1/18/A/152"/>
    <s v="Zinātniskās kompetences attīstīšana skaitlisko metožu pielietojumos kardioķirurģijā"/>
    <x v="1"/>
    <d v="2018-12-28T00:00:00"/>
    <s v="LATVIJAS UNIVERSITĀTE"/>
    <s v="90000076669"/>
    <s v="SIA &quot;CENOS&quot;,40203056583_x000a_SIA &quot;Baltic3d.EU&quot;,42103066210"/>
    <n v="4"/>
    <n v="36"/>
    <n v="587302.56999999995"/>
    <n v="587302.56999999995"/>
    <n v="339460.86"/>
    <s v=""/>
    <s v=""/>
    <s v=""/>
    <n v="203794"/>
    <x v="0"/>
    <s v=""/>
    <s v=""/>
    <n v="569683.49"/>
    <n v="26428.63"/>
    <n v="17619.080000000002"/>
    <s v=""/>
    <s v=""/>
    <d v="2020-01-07T00:00:00"/>
  </r>
  <r>
    <x v="1"/>
    <s v="1.1.1.1/18/A/153"/>
    <s v="Latviešu valodas runas atpazīšana un sintēze medicīnas lietojumiem"/>
    <x v="2"/>
    <d v="2019-03-20T00:00:00"/>
    <s v="Latvijas Universitātes Matemātikas un informātikas institūts"/>
    <s v="90002111761"/>
    <s v="SIA &quot;Rīgas Austrumu klīniskā universitātes slimnīca&quot;,40003951628"/>
    <n v="2"/>
    <n v="36"/>
    <n v="654878.69999999995"/>
    <n v="648538.69999999995"/>
    <n v="374855.36"/>
    <s v=""/>
    <s v=""/>
    <s v=""/>
    <n v="225042.94"/>
    <x v="0"/>
    <s v=""/>
    <s v=""/>
    <n v="633887.65"/>
    <n v="33989.35"/>
    <n v="14651.05"/>
    <n v="1740"/>
    <n v="4600"/>
    <d v="2020-01-07T00:00:00"/>
  </r>
  <r>
    <x v="1"/>
    <s v="1.1.1.1/18/A/154"/>
    <s v="Perspektīva celulozi saturošas biomasas/polilaktīda eko-kompozīta ieguve un bio-degradācijas izpēte"/>
    <x v="1"/>
    <d v="2018-12-28T00:00:00"/>
    <s v="Atvasināta publiska persona &quot;Latvijas Valsts koksnes ķīmijas institūts&quot;"/>
    <s v="90002128378"/>
    <s v="RĪGAS TEHNISKĀ UNIVERSITĀTE,90000068977_x000a_Sabiedrība ar ierobežotu atbildību &quot;BIOEFEKTS&quot;,40103110309"/>
    <n v="3"/>
    <n v="36"/>
    <n v="648600"/>
    <n v="648600"/>
    <n v="374890.8"/>
    <s v=""/>
    <s v=""/>
    <s v=""/>
    <n v="225064.19"/>
    <x v="0"/>
    <s v=""/>
    <s v=""/>
    <n v="621034.5"/>
    <n v="21079.51"/>
    <n v="27565.5"/>
    <s v=""/>
    <s v=""/>
    <d v="2020-01-07T00:00:00"/>
  </r>
  <r>
    <x v="1"/>
    <s v="1.1.1.1/18/A/155"/>
    <s v="Uz čukstošās galerijas modas mikrorezonatora bāzes veidota optisko frekvenču ķemmes ģeneratora izstrāde un tā pielietojumi telekomunikacijās"/>
    <x v="2"/>
    <d v="2019-03-25T00:00:00"/>
    <s v="LATVIJAS UNIVERSITĀTE"/>
    <s v="90000076669"/>
    <m/>
    <n v="3"/>
    <n v="36"/>
    <n v="648000"/>
    <n v="648000"/>
    <n v="374544"/>
    <s v=""/>
    <s v=""/>
    <s v=""/>
    <n v="224856"/>
    <x v="0"/>
    <s v=""/>
    <s v=""/>
    <n v="609120"/>
    <n v="9720"/>
    <n v="38880"/>
    <s v=""/>
    <s v=""/>
    <d v="2020-01-07T00:00:00"/>
  </r>
  <r>
    <x v="1"/>
    <s v="1.1.1.1/18/A/156"/>
    <s v="Kiberdrošības pārkāpumu ietekmju modelēšana aprites ekonomikas apstākļos uz viedā oglekļa ēku nestspējas raksturlielumiem"/>
    <x v="1"/>
    <d v="2018-12-07T00:00:00"/>
    <s v="VIDZEMES AUGSTSKOLA"/>
    <s v="90001342592"/>
    <m/>
    <n v="1"/>
    <n v="36"/>
    <n v="262428.42"/>
    <n v="242742.39"/>
    <n v="146066.35999999999"/>
    <s v=""/>
    <s v=""/>
    <s v=""/>
    <n v="96676.03"/>
    <x v="0"/>
    <s v=""/>
    <s v=""/>
    <n v="242742.39"/>
    <s v=""/>
    <s v=""/>
    <n v="19686.03"/>
    <s v=""/>
    <d v="2020-01-07T00:00:00"/>
  </r>
  <r>
    <x v="1"/>
    <s v="1.1.1.1/18/A/157"/>
    <s v="Datorredze prostatas vēža lokalizēšanai un agresivitātes prognozēšanai magnētiskās rezonanses izmeklējumos: metodes un pielietojums"/>
    <x v="1"/>
    <d v="2018-12-07T00:00:00"/>
    <s v="Valsts zinātniskais institūts - atvasināta publiska persona &quot;Elektronikas un datorzinātņu institūts&quot;"/>
    <s v="90002135242"/>
    <s v="RĪGAS STRADIŅA UNIVERSITĀTE,90000013771_x000a_SIA &quot;SWH SETS&quot;,40003524397_x000a_Valsts zinātniskais institūts - atvasināta publiska persona &quot;Elektronikas un datorzinātņu institūts&quot;,90002135242"/>
    <n v="3"/>
    <n v="36"/>
    <n v="648466.78"/>
    <n v="648466.78"/>
    <n v="374813.8"/>
    <s v=""/>
    <s v=""/>
    <s v=""/>
    <n v="225017.97"/>
    <x v="0"/>
    <s v=""/>
    <s v=""/>
    <n v="599831.77"/>
    <s v=""/>
    <n v="48635.01"/>
    <s v=""/>
    <s v=""/>
    <d v="2020-01-07T00:00:00"/>
  </r>
  <r>
    <x v="1"/>
    <s v="1.1.1.1/18/A/158"/>
    <s v="Elektromagnētiskās metodes metāla matricas nanokompozītu metalurģiskai iegūšanai"/>
    <x v="1"/>
    <d v="2018-12-27T00:00:00"/>
    <s v="LATVIJAS UNIVERSITĀTE"/>
    <s v="90000076669"/>
    <m/>
    <n v="1"/>
    <n v="36"/>
    <n v="600000.01"/>
    <n v="600000.01"/>
    <n v="346800.02"/>
    <s v=""/>
    <s v=""/>
    <s v=""/>
    <n v="208200"/>
    <x v="0"/>
    <s v=""/>
    <s v=""/>
    <n v="600000.01"/>
    <n v="44999.99"/>
    <s v=""/>
    <s v=""/>
    <s v=""/>
    <d v="2020-01-07T00:00:00"/>
  </r>
  <r>
    <x v="1"/>
    <s v="1.1.1.1/18/A/159"/>
    <s v="Inovatīvas komandas vai individuālo darbu plānošanas un vadības platformas-asistenta izstrāde"/>
    <x v="1"/>
    <d v="2018-12-07T00:00:00"/>
    <s v="SIA &quot;Calendays&quot;"/>
    <s v="40203114294"/>
    <m/>
    <n v="3"/>
    <n v="24"/>
    <n v="849236.6"/>
    <n v="727086.13"/>
    <n v="581668.9"/>
    <s v=""/>
    <s v=""/>
    <s v=""/>
    <s v=""/>
    <x v="1"/>
    <s v=""/>
    <s v=""/>
    <n v="581668.9"/>
    <s v=""/>
    <n v="145417.23000000001"/>
    <s v=""/>
    <n v="122150.47"/>
    <d v="2020-01-07T00:00:00"/>
  </r>
  <r>
    <x v="1"/>
    <s v="1.1.1.1/18/A/160"/>
    <s v="Ārējo protēžu ar osteointegrētu fiksāciju slodzes sadales mezgla izstrāde un izpēte amputācijas pacientu rehabilitācijas un dzīves kvalitātes uzlabošanai"/>
    <x v="1"/>
    <d v="2018-12-07T00:00:00"/>
    <s v="Sabiedrība ar ierobežotu atbildību &quot;TEHNISKĀ ORTOPĒDIJA&quot;"/>
    <s v="40003517130"/>
    <m/>
    <n v="1"/>
    <n v="36"/>
    <n v="543722.68999999994"/>
    <n v="543722.68999999994"/>
    <n v="380205.7"/>
    <s v=""/>
    <s v=""/>
    <s v=""/>
    <s v=""/>
    <x v="1"/>
    <s v=""/>
    <s v=""/>
    <n v="380205.7"/>
    <s v=""/>
    <n v="163516.99"/>
    <s v=""/>
    <s v=""/>
    <d v="2020-01-07T00:00:00"/>
  </r>
  <r>
    <x v="1"/>
    <s v="1.1.1.1/18/A/161"/>
    <s v="H.pylori radītā riska stratifikācija, taktikas optimizācija rīcībai H.pylori infekcijas gadījumos, kā arī saistībā ar citu kuņģa mikrofloru starptautiskas nozīmes pētījumu ietvarā"/>
    <x v="1"/>
    <d v="2018-12-27T00:00:00"/>
    <s v="LATVIJAS UNIVERSITĀTE"/>
    <s v="90000076669"/>
    <s v="SIA &quot;Akadēmiskā histoloģijas laboratorija&quot;,50003514371_x000a_Līvānu novada domes pašvaldības sabiedrība ar ierobežotu atbildību &quot;Līvānu slimnīca&quot;,40003231451"/>
    <n v="3"/>
    <n v="36"/>
    <n v="648648"/>
    <n v="648648"/>
    <n v="374918.54"/>
    <s v=""/>
    <s v=""/>
    <s v=""/>
    <n v="225080.86"/>
    <x v="0"/>
    <s v=""/>
    <s v=""/>
    <n v="599999.4"/>
    <s v=""/>
    <n v="48648.6"/>
    <s v=""/>
    <s v=""/>
    <d v="2020-01-07T00:00:00"/>
  </r>
  <r>
    <x v="1"/>
    <s v="1.1.1.1/18/A/162"/>
    <s v="Mašīnmācīšanās analīze izmantojot zarnu mikrobioma un populācijas aptaujas datus pirmsvēža stāvokļu atklāšanai."/>
    <x v="1"/>
    <d v="2018-12-27T00:00:00"/>
    <s v="LATVIJAS UNIVERSITĀTE"/>
    <s v="90000076669"/>
    <s v="Latvia MGI Tech SIA,50203081351"/>
    <n v="3"/>
    <n v="36"/>
    <n v="648648"/>
    <n v="648648"/>
    <n v="374918.54"/>
    <s v=""/>
    <s v=""/>
    <s v=""/>
    <n v="225080.86"/>
    <x v="0"/>
    <s v=""/>
    <s v=""/>
    <n v="599999.4"/>
    <s v=""/>
    <n v="48648.6"/>
    <s v=""/>
    <s v=""/>
    <d v="2020-01-07T00:00:00"/>
  </r>
  <r>
    <x v="1"/>
    <s v="1.1.1.1/18/A/163"/>
    <s v="„ Tehnoloģiski pētījumi lai radītu nākamās paaudzes mazizmēra 100 keV bora jonu implantācijas iekārtu ar TRL līmeni tuvu pie 4.”"/>
    <x v="1"/>
    <d v="2018-12-28T00:00:00"/>
    <s v="LATVIJAS UNIVERSITĀTE"/>
    <s v="90000076669"/>
    <m/>
    <n v="2"/>
    <n v="30"/>
    <n v="620000"/>
    <n v="620000"/>
    <n v="358360"/>
    <s v=""/>
    <s v=""/>
    <s v=""/>
    <n v="215140"/>
    <x v="0"/>
    <s v=""/>
    <s v=""/>
    <n v="589000"/>
    <n v="15500"/>
    <n v="31000"/>
    <s v=""/>
    <s v=""/>
    <d v="2020-01-07T00:00:00"/>
  </r>
  <r>
    <x v="1"/>
    <s v="1.1.1.1/18/A/164"/>
    <s v="Toksicitātes pētījums (28 dienas) izmantojot žurku modeli"/>
    <x v="0"/>
    <d v="2020-10-09T00:00:00"/>
    <s v="Sabiedrība ar ierobežotu atbildību &quot;Latima&quot;"/>
    <s v="40003056769"/>
    <m/>
    <n v="1"/>
    <n v="12"/>
    <n v="513471.78"/>
    <n v="513471.78"/>
    <n v="359430.24"/>
    <s v=""/>
    <s v=""/>
    <s v=""/>
    <s v=""/>
    <x v="1"/>
    <s v=""/>
    <s v=""/>
    <n v="359430.24"/>
    <s v=""/>
    <n v="154041.54"/>
    <s v=""/>
    <s v=""/>
    <d v="2020-01-07T00:00:00"/>
  </r>
  <r>
    <x v="1"/>
    <s v="1.1.1.1/18/A/165"/>
    <s v="Satelītdatos balstīta jauna mežaudzes krājas novērtēšanas tehnoloģija"/>
    <x v="2"/>
    <d v="2019-03-18T00:00:00"/>
    <s v="Valsts zinātniskais institūts - atvasināta publiska persona &quot;Elektronikas un datorzinātņu institūts&quot;"/>
    <s v="90002135242"/>
    <m/>
    <n v="3"/>
    <n v="36"/>
    <n v="498026.25"/>
    <n v="498026.25"/>
    <n v="287859.18"/>
    <s v=""/>
    <s v=""/>
    <s v=""/>
    <n v="172815.1"/>
    <x v="0"/>
    <s v=""/>
    <s v=""/>
    <n v="483120"/>
    <n v="22445.72"/>
    <n v="14906.25"/>
    <s v=""/>
    <s v=""/>
    <d v="2020-01-07T00:00:00"/>
  </r>
  <r>
    <x v="1"/>
    <s v="1.1.1.1/18/A/166"/>
    <s v="Antibakteriālu pārklājumu ieguve nerūsējošam tēraudam"/>
    <x v="1"/>
    <d v="2018-12-27T00:00:00"/>
    <s v="RĪGAS TEHNISKĀ UNIVERSITĀTE"/>
    <s v="90000068977"/>
    <s v="RĪGAS STRADIŅA UNIVERSITĀTE,90000013771"/>
    <n v="2"/>
    <n v="36"/>
    <n v="646255.69999999995"/>
    <n v="646255.69999999995"/>
    <n v="373535.79"/>
    <s v=""/>
    <s v=""/>
    <s v=""/>
    <n v="224250.73"/>
    <x v="0"/>
    <s v=""/>
    <s v=""/>
    <n v="615699.78"/>
    <n v="17913.259999999998"/>
    <n v="30555.919999999998"/>
    <s v=""/>
    <s v=""/>
    <d v="2020-01-07T00:00:00"/>
  </r>
  <r>
    <x v="1"/>
    <s v="1.1.1.1/18/A/167"/>
    <s v="Funkcionalizēto  koksnes atlikumu  izmantošanas iespēja mežsaimniecībā un citās Latvijas bioekonomikas jomās"/>
    <x v="1"/>
    <d v="2018-12-27T00:00:00"/>
    <s v="Atvasināta publiska persona &quot;Latvijas Valsts mežzinātnes institūts &quot;Silava&quot;&quot;"/>
    <s v="90002121030"/>
    <s v="Atvasināta publiska persona &quot;Latvijas Valsts koksnes ķīmijas institūts&quot;,90002128378"/>
    <n v="1"/>
    <n v="36"/>
    <n v="571460.23"/>
    <n v="571460.23"/>
    <n v="330304.01"/>
    <s v=""/>
    <s v=""/>
    <s v=""/>
    <n v="198296.7"/>
    <x v="0"/>
    <s v=""/>
    <s v=""/>
    <n v="571460.23"/>
    <n v="42859.519999999997"/>
    <s v=""/>
    <s v=""/>
    <s v=""/>
    <d v="2020-01-07T00:00:00"/>
  </r>
  <r>
    <x v="1"/>
    <s v="1.1.1.1/18/A/168"/>
    <s v="Sabiedriskā elektrotransporta salona ilgtspējīga apsildes risinājuma izstrāde."/>
    <x v="2"/>
    <d v="2019-06-06T00:00:00"/>
    <s v="LATVIJAS LAUKSAIMNIECĪBAS UNIVERSITĀTE"/>
    <s v="90000041898"/>
    <s v="Sabiedrība ar ierobežotu atbildību &quot;eMobility&quot;,40203034321_x000a_Sabiedrība ar ierobežotu atbildību &quot;Lesla Latvia&quot;,40103905678"/>
    <n v="1"/>
    <n v="24"/>
    <n v="792182"/>
    <n v="744932"/>
    <n v="528529.25"/>
    <s v=""/>
    <s v=""/>
    <s v=""/>
    <s v=""/>
    <x v="1"/>
    <s v=""/>
    <s v=""/>
    <n v="528529.25"/>
    <s v=""/>
    <n v="216402.75"/>
    <s v=""/>
    <n v="47250"/>
    <d v="2020-01-07T00:00:00"/>
  </r>
  <r>
    <x v="1"/>
    <s v="1.1.1.1/18/A/169"/>
    <s v="Kanāla, lagūnas, jūras apvienotā hidrodinamiskā modeļa izstrāde."/>
    <x v="1"/>
    <d v="2018-12-27T00:00:00"/>
    <s v="LATVIJAS UNIVERSITĀTE"/>
    <s v="90000076669"/>
    <m/>
    <n v="3"/>
    <n v="36"/>
    <n v="316040"/>
    <n v="316040"/>
    <n v="182671.12"/>
    <s v=""/>
    <s v=""/>
    <s v=""/>
    <n v="109665.88"/>
    <x v="0"/>
    <s v=""/>
    <s v=""/>
    <n v="316040"/>
    <n v="23703"/>
    <s v=""/>
    <s v=""/>
    <s v=""/>
    <d v="2020-01-07T00:00:00"/>
  </r>
  <r>
    <x v="1"/>
    <s v="1.1.1.1/18/A/170"/>
    <s v="Mācību analītikas ietvars starptautiski konkurētspējīgu IKT izglītības programmu realizācijai"/>
    <x v="1"/>
    <d v="2018-12-27T00:00:00"/>
    <s v="LATVIJAS LAUKSAIMNIECĪBAS UNIVERSITĀTE"/>
    <s v="90000041898"/>
    <s v="Sabiedrība ar ierobežotu atbildību &quot;BALTIJAS DATORU AKADĒMIJA&quot;,50003138501"/>
    <n v="2"/>
    <n v="36"/>
    <n v="628560.43999999994"/>
    <n v="628560.43999999994"/>
    <n v="363307.93"/>
    <s v=""/>
    <s v=""/>
    <s v=""/>
    <n v="218110.48"/>
    <x v="0"/>
    <s v=""/>
    <s v=""/>
    <n v="581418.41"/>
    <s v=""/>
    <n v="47142.03"/>
    <s v=""/>
    <s v=""/>
    <d v="2020-01-07T00:00:00"/>
  </r>
  <r>
    <x v="1"/>
    <s v="1.1.1.1/18/A/171"/>
    <s v="Izelpas gaistošie marķieri kolorektālā vēža noteikšanai, izmantojot nanosensoru tehnoloģijas"/>
    <x v="1"/>
    <d v="2018-12-27T00:00:00"/>
    <s v="LATVIJAS UNIVERSITĀTE"/>
    <s v="90000076669"/>
    <s v="SIA &quot;Akadēmiskā histoloģijas laboratorija&quot;,50003514371"/>
    <n v="2"/>
    <n v="36"/>
    <n v="648648"/>
    <n v="648648"/>
    <n v="374918.54"/>
    <s v=""/>
    <s v=""/>
    <s v=""/>
    <n v="225080.86"/>
    <x v="0"/>
    <s v=""/>
    <s v=""/>
    <n v="599999.4"/>
    <s v=""/>
    <n v="48648.6"/>
    <s v=""/>
    <s v=""/>
    <d v="2020-01-07T00:00:00"/>
  </r>
  <r>
    <x v="1"/>
    <s v="1.1.1.1/18/A/172"/>
    <s v="Inovatīvu radioprotektoru izstrāde aizsardzībai pret jonizējošo un UV starojumu"/>
    <x v="1"/>
    <d v="2018-12-27T00:00:00"/>
    <s v="LATVIJAS UNIVERSITĀTE"/>
    <s v="90000076669"/>
    <s v="Atvasināta publiska persona &quot;Latvijas Organiskās sintēzes institūts&quot;,90002111653"/>
    <n v="2"/>
    <n v="36"/>
    <n v="643438.6"/>
    <n v="643438.6"/>
    <n v="546922.80000000005"/>
    <s v=""/>
    <s v=""/>
    <s v=""/>
    <n v="48257.88"/>
    <x v="0"/>
    <s v=""/>
    <s v=""/>
    <n v="595180.68000000005"/>
    <s v=""/>
    <n v="48257.919999999998"/>
    <s v=""/>
    <s v=""/>
    <d v="2020-01-07T00:00:00"/>
  </r>
  <r>
    <x v="1"/>
    <s v="1.1.1.1/18/A/173"/>
    <s v="Energoefektīvās inovatīvās slēgtā tipa kriogēnās sistēmas prototipa &quot;KRIOEKO&quot; izstrāde un attīstība, kas samazina siltumnīcas gāzu emisijas atmosfērā Mobilāi kosmosa testēšanas iekārtai “Metamorfoze”"/>
    <x v="1"/>
    <d v="2018-12-07T00:00:00"/>
    <s v="Sabiedrība ar ierobežotu atbildību &quot;CRYOGENIC AND VACUUM SYSTEMS&quot;"/>
    <s v="41203052082"/>
    <m/>
    <n v="2"/>
    <n v="24"/>
    <n v="197758.26"/>
    <n v="197758.26"/>
    <n v="138430.78"/>
    <s v=""/>
    <s v=""/>
    <s v=""/>
    <s v=""/>
    <x v="1"/>
    <s v=""/>
    <s v=""/>
    <n v="138430.78"/>
    <s v=""/>
    <n v="59327.48"/>
    <s v=""/>
    <s v=""/>
    <d v="2020-01-07T00:00:00"/>
  </r>
  <r>
    <x v="1"/>
    <s v="1.1.1.1/18/A/174"/>
    <s v="Jūras kuģu integrētas tehniskā stāvokļa uzraudzības un diagnostikas sistēmas izstrāde un testēšana drošām un uzticamām kuģu operācijām (MARINE DIAGNOSTICS)"/>
    <x v="1"/>
    <d v="2018-12-07T00:00:00"/>
    <s v="LATVIJAS JŪRAS AKADĒMIJA"/>
    <s v="90000040638"/>
    <m/>
    <n v="1"/>
    <n v="36"/>
    <n v="623037.29"/>
    <n v="623037.29"/>
    <n v="360115.55"/>
    <s v=""/>
    <s v=""/>
    <s v=""/>
    <n v="216193.94"/>
    <x v="0"/>
    <s v=""/>
    <s v=""/>
    <n v="591885.43000000005"/>
    <n v="15575.94"/>
    <n v="31151.86"/>
    <s v=""/>
    <s v=""/>
    <d v="2020-01-07T00:00:00"/>
  </r>
  <r>
    <x v="1"/>
    <s v="1.1.1.1/18/A/175"/>
    <s v="Ķiršu un plūmju audzēšanas un pārstrādes pilnveide un attīstīšana balstīta to ģenētisko resursu un audzēšanas vides izpētē"/>
    <x v="1"/>
    <d v="2018-12-27T00:00:00"/>
    <s v="Atvasināta publiska persona &quot;Dārzkopības institūts&quot;"/>
    <s v="90002127692"/>
    <s v="SIA &quot;Inovatīvo biomedicīnas tehnoloģiju institūts&quot;,40003561887"/>
    <n v="2"/>
    <n v="36"/>
    <n v="547087.54"/>
    <n v="547087.54"/>
    <n v="316216.59999999998"/>
    <s v=""/>
    <s v=""/>
    <s v=""/>
    <n v="189839.37"/>
    <x v="0"/>
    <s v=""/>
    <s v=""/>
    <n v="506055.97"/>
    <s v=""/>
    <n v="41031.57"/>
    <s v=""/>
    <s v=""/>
    <d v="2020-01-07T00:00:00"/>
  </r>
  <r>
    <x v="1"/>
    <s v="1.1.1.1/18/A/176"/>
    <s v="Inovatīva sejas kosmētikas līdzekļa izstrāde, izmantojot Metāla Organiskos Ietvarus un/vai kokristālus aktīvās vielas izdales kontrolēšanai"/>
    <x v="2"/>
    <d v="2019-04-16T00:00:00"/>
    <s v="&quot;BaltLine Globe&quot; SIA"/>
    <s v="40003780856"/>
    <m/>
    <n v="1"/>
    <n v="36"/>
    <n v="676520.02"/>
    <n v="574047.89"/>
    <n v="442036.32"/>
    <s v=""/>
    <s v=""/>
    <s v=""/>
    <s v=""/>
    <x v="1"/>
    <s v=""/>
    <s v=""/>
    <n v="442036.32"/>
    <s v=""/>
    <n v="132011.57"/>
    <s v=""/>
    <n v="102472.13"/>
    <d v="2020-01-07T00:00:00"/>
  </r>
  <r>
    <x v="1"/>
    <s v="1.1.1.1/18/A/177"/>
    <s v="Zināšanas digitālā laikmeta vērtību radīšanas ķēdēm (ZinDig)"/>
    <x v="1"/>
    <d v="2018-12-27T00:00:00"/>
    <s v="RĪGAS TEHNISKĀ UNIVERSITĀTE"/>
    <s v="90000068977"/>
    <s v="VIDZEMES AUGSTSKOLA,90001342592_x000a_&quot;Latvijas Mobilais Telefons&quot; SIA,50003050931"/>
    <n v="1"/>
    <n v="36"/>
    <n v="648640"/>
    <n v="648640"/>
    <n v="374913.91"/>
    <s v=""/>
    <s v=""/>
    <s v=""/>
    <n v="225078.09"/>
    <x v="0"/>
    <s v=""/>
    <s v=""/>
    <n v="629132.14"/>
    <n v="29140.14"/>
    <n v="19507.86"/>
    <s v=""/>
    <s v=""/>
    <d v="2020-01-07T00:00:00"/>
  </r>
  <r>
    <x v="1"/>
    <s v="1.1.1.1/18/A/178"/>
    <s v="Individualizēti e-līdzdalības mehānismi kolektīvam labumam"/>
    <x v="1"/>
    <d v="2018-12-27T00:00:00"/>
    <s v="LATVIJAS UNIVERSITĀTE"/>
    <s v="90000076669"/>
    <s v="SIA &quot;CitizenVoice&quot;,40103952808"/>
    <n v="1"/>
    <n v="36"/>
    <n v="648632.79"/>
    <n v="648632.79"/>
    <n v="374909.76"/>
    <s v=""/>
    <s v=""/>
    <s v=""/>
    <n v="225075.57"/>
    <x v="0"/>
    <s v=""/>
    <s v=""/>
    <n v="616201.14"/>
    <n v="16215.81"/>
    <n v="32431.65"/>
    <s v=""/>
    <s v=""/>
    <d v="2020-01-07T00:00:00"/>
  </r>
  <r>
    <x v="1"/>
    <s v="1.1.1.1/18/A/179"/>
    <s v="Kompaktas augsta spožuma lāzeru attēlprojekcijas sistēmas izveide pielietojumiem volumetriska tipa 3D displeju sistēmās"/>
    <x v="2"/>
    <d v="2019-04-03T00:00:00"/>
    <s v="&quot;HansaMatrix Innovation SIA&quot;"/>
    <s v="40103814400"/>
    <m/>
    <n v="2"/>
    <n v="24"/>
    <n v="816862.71"/>
    <n v="789982.71"/>
    <n v="552987.9"/>
    <s v=""/>
    <s v=""/>
    <s v=""/>
    <s v=""/>
    <x v="1"/>
    <s v=""/>
    <s v=""/>
    <n v="552987.9"/>
    <s v=""/>
    <n v="236994.81"/>
    <s v=""/>
    <n v="26880"/>
    <d v="2020-01-07T00:00:00"/>
  </r>
  <r>
    <x v="1"/>
    <s v="1.1.1.1/18/A/180"/>
    <s v="Digitālās biogrāfijas: tehnoloģiskie risinājumi starpdiciplinārai pētniecībai un zināšanu apmaiņai"/>
    <x v="1"/>
    <d v="2018-12-07T00:00:00"/>
    <s v="LATVIJAS UNIVERSITĀTES LITERATŪRAS, FOLKLORAS UN MĀKSLAS INSTITŪTS Latvijas Universitātes aģentūra"/>
    <s v="90002118399"/>
    <m/>
    <n v="1"/>
    <n v="33"/>
    <n v="639827.48"/>
    <n v="639827.48"/>
    <n v="543853.36"/>
    <s v=""/>
    <s v=""/>
    <s v=""/>
    <n v="47987.06"/>
    <x v="0"/>
    <s v=""/>
    <s v=""/>
    <n v="639827.48"/>
    <n v="47987.06"/>
    <s v=""/>
    <s v=""/>
    <s v=""/>
    <d v="2020-01-07T00:00:00"/>
  </r>
  <r>
    <x v="1"/>
    <s v="1.1.1.1/18/A/181"/>
    <s v="ECHO-7 vīrusa celma Rigvir infekcijas mehānisma pētījums"/>
    <x v="1"/>
    <d v="2018-12-07T00:00:00"/>
    <s v="Sabiedrība ar ierobežotu atbildību &quot;Latima&quot;"/>
    <s v="40003056769"/>
    <m/>
    <n v="2"/>
    <n v="24"/>
    <n v="590000"/>
    <n v="590000"/>
    <n v="413000"/>
    <s v=""/>
    <s v=""/>
    <s v=""/>
    <s v=""/>
    <x v="1"/>
    <s v=""/>
    <s v=""/>
    <n v="413000"/>
    <s v=""/>
    <n v="177000"/>
    <s v=""/>
    <s v=""/>
    <d v="2020-01-07T00:00:00"/>
  </r>
  <r>
    <x v="1"/>
    <s v="1.1.1.1/18/A/182"/>
    <s v="Inovatīvs zaļās ekstrakcijas process, izveidojot jaunu biorafinēšanas klāsteru, kas orientēts uz fitoķīmiskajām vielām un biomateriālu ražošanu no nepietiekami izmantotas koksnes biomasas"/>
    <x v="2"/>
    <d v="2019-04-01T00:00:00"/>
    <s v="Atvasināta publiska persona &quot;Latvijas Valsts koksnes ķīmijas institūts&quot;"/>
    <s v="90002128378"/>
    <s v="SIA &quot;EkoKompozit&quot;,40103341654"/>
    <n v="1"/>
    <n v="36"/>
    <n v="645000"/>
    <n v="645000"/>
    <n v="372810"/>
    <s v=""/>
    <s v=""/>
    <s v=""/>
    <n v="223815"/>
    <x v="0"/>
    <s v=""/>
    <s v=""/>
    <n v="630335.47"/>
    <n v="33710.47"/>
    <n v="14664.53"/>
    <s v=""/>
    <s v=""/>
    <d v="2020-01-07T00:00:00"/>
  </r>
  <r>
    <x v="1"/>
    <s v="1.1.1.1/18/A/183"/>
    <s v="iTrEMP: Inteliģentā transporta un pārkāpumu menedžmenta sistēma"/>
    <x v="0"/>
    <d v="2020-12-21T00:00:00"/>
    <s v="WeAreDots, SIA"/>
    <s v="40103853272"/>
    <s v="Valsts zinātniskais institūts - atvasināta publiska persona &quot;Elektronikas un datorzinātņu institūts&quot;,90002135242"/>
    <n v="2"/>
    <n v="18"/>
    <n v="885498.61"/>
    <n v="876968.44"/>
    <n v="598267.87"/>
    <s v=""/>
    <s v=""/>
    <s v=""/>
    <s v=""/>
    <x v="1"/>
    <s v=""/>
    <s v=""/>
    <n v="598267.87"/>
    <s v=""/>
    <n v="278700.57"/>
    <s v=""/>
    <n v="8530.17"/>
    <d v="2020-01-07T00:00:00"/>
  </r>
  <r>
    <x v="1"/>
    <s v="1.1.1.1/18/A/184"/>
    <s v="H.pylori eradikācijas shēmas optimizācija masveida kuņģa vēža prevencijas pasākumiem"/>
    <x v="2"/>
    <d v="2019-04-04T00:00:00"/>
    <s v="LATVIJAS UNIVERSITĀTE"/>
    <s v="90000076669"/>
    <m/>
    <n v="3"/>
    <n v="36"/>
    <n v="648648"/>
    <n v="648648"/>
    <n v="374918.54"/>
    <s v=""/>
    <s v=""/>
    <s v=""/>
    <n v="225080.86"/>
    <x v="0"/>
    <s v=""/>
    <s v=""/>
    <n v="609715.6"/>
    <n v="9716.2000000000007"/>
    <n v="38932.400000000001"/>
    <s v=""/>
    <s v=""/>
    <d v="2020-01-07T00:00:00"/>
  </r>
  <r>
    <x v="1"/>
    <s v="1.1.1.1/18/A/185"/>
    <s v="Jauni optiskie imunosensori lauksaimniecības vīrusu un vīrusveidīgo daļiņu reģistrēšanai"/>
    <x v="1"/>
    <d v="2018-12-27T00:00:00"/>
    <s v="LATVIJAS UNIVERSITĀTE"/>
    <s v="90000076669"/>
    <s v="Atvasināta publiska persona &quot;Latvijas Biomedicīnas pētījumu un studiju centrs&quot;,90002120158"/>
    <n v="2"/>
    <n v="36"/>
    <n v="648000"/>
    <n v="648000"/>
    <n v="374544"/>
    <s v=""/>
    <s v=""/>
    <s v=""/>
    <n v="224856"/>
    <x v="0"/>
    <s v=""/>
    <s v=""/>
    <n v="615600"/>
    <n v="16200"/>
    <n v="32400"/>
    <s v=""/>
    <s v=""/>
    <d v="2020-01-07T00:00:00"/>
  </r>
  <r>
    <x v="1"/>
    <s v="1.1.1.1/18/A/186"/>
    <s v="Nākamās paaudzes tehnoloģijas izstrāde augstas tīrības kristālu audzēšanā, izmantojot MHD levitāciju"/>
    <x v="1"/>
    <d v="2018-12-27T00:00:00"/>
    <s v="LATVIJAS UNIVERSITĀTE"/>
    <s v="90000076669"/>
    <m/>
    <n v="1"/>
    <n v="36"/>
    <n v="648000"/>
    <n v="648000"/>
    <n v="374544"/>
    <s v=""/>
    <s v=""/>
    <s v=""/>
    <n v="224856"/>
    <x v="0"/>
    <s v=""/>
    <s v=""/>
    <n v="615600"/>
    <n v="16200"/>
    <n v="32400"/>
    <s v=""/>
    <s v=""/>
    <d v="2020-01-07T00:00:00"/>
  </r>
  <r>
    <x v="1"/>
    <s v="1.1.1.1/18/A/187"/>
    <s v="Fizisko produktu aizsardzības mehānisms"/>
    <x v="1"/>
    <d v="2018-12-28T00:00:00"/>
    <s v="Rēzeknes Tehnoloģiju akadēmija"/>
    <s v="90000011588"/>
    <m/>
    <n v="1"/>
    <n v="24"/>
    <n v="295100"/>
    <n v="295100"/>
    <n v="170567.8"/>
    <s v=""/>
    <s v=""/>
    <s v=""/>
    <n v="102399.7"/>
    <x v="0"/>
    <s v=""/>
    <s v=""/>
    <n v="272967.5"/>
    <s v=""/>
    <n v="22132.5"/>
    <s v=""/>
    <s v=""/>
    <d v="2020-01-07T00:00:00"/>
  </r>
  <r>
    <x v="2"/>
    <s v="1.1.1.1/19/A/001"/>
    <s v="Universāla portatīva multisensoru sistēma uz nanostrukturētu elektrodu bāzes"/>
    <x v="1"/>
    <d v="2020-01-20T00:00:00"/>
    <s v="DAUGAVPILS UNIVERSITĀTE"/>
    <s v="90000065985"/>
    <m/>
    <n v="2"/>
    <n v="36"/>
    <n v="600000"/>
    <n v="600000"/>
    <n v="510000"/>
    <s v=""/>
    <s v=""/>
    <s v=""/>
    <n v="45000"/>
    <x v="0"/>
    <s v=""/>
    <s v=""/>
    <n v="555000"/>
    <s v=""/>
    <n v="45000"/>
    <s v=""/>
    <s v=""/>
    <d v="2020-01-07T00:00:00"/>
  </r>
  <r>
    <x v="2"/>
    <s v="1.1.1.1/19/A/002"/>
    <s v="Jaunu adiabātisko dzesēšanas paneļu prototipa izstrāde dzesēšanas iekārtu ilgtspējas un energoefektivitātes nodrošināšanai"/>
    <x v="2"/>
    <d v="2020-08-28T00:00:00"/>
    <s v="Sabiedrība ar ierobežotu atbildību &quot;Blue energy global&quot;"/>
    <s v="40103825584"/>
    <s v="RĪGAS TEHNISKĀ UNIVERSITĀTE,90000068977"/>
    <n v="2"/>
    <n v="30"/>
    <n v="1059100.3600000001"/>
    <n v="1012900.36"/>
    <n v="598997.67000000004"/>
    <s v=""/>
    <s v=""/>
    <s v=""/>
    <s v=""/>
    <x v="1"/>
    <s v=""/>
    <s v=""/>
    <n v="598997.67000000004"/>
    <s v=""/>
    <n v="413902.69"/>
    <s v=""/>
    <n v="46200"/>
    <d v="2020-01-07T00:00:00"/>
  </r>
  <r>
    <x v="2"/>
    <s v="1.1.1.1/19/A/003"/>
    <s v="Dinamiskai IT infrastruktūrai pielāgota, integrēta monitoringa un prognozējošās uzturēšanas risinājuma izstrāde (DIPIM)"/>
    <x v="2"/>
    <d v="2020-09-02T00:00:00"/>
    <s v="Sabiedrība ar ierobežotu atbildību &quot;Tet&quot;"/>
    <s v="40003052786"/>
    <m/>
    <n v="1"/>
    <n v="12"/>
    <n v="236688.04"/>
    <n v="229338.04"/>
    <n v="103202.12"/>
    <s v=""/>
    <s v=""/>
    <s v=""/>
    <s v=""/>
    <x v="1"/>
    <s v=""/>
    <s v=""/>
    <n v="103202.12"/>
    <s v=""/>
    <n v="126135.92"/>
    <s v=""/>
    <n v="7350"/>
    <d v="2020-01-07T00:00:00"/>
  </r>
  <r>
    <x v="2"/>
    <s v="1.1.1.1/19/A/004"/>
    <s v="Inovatīvu pH regulējošo enzīmu inhibitoru kā  pretaudzēju zāļvielu izveide"/>
    <x v="1"/>
    <d v="2020-01-20T00:00:00"/>
    <s v="Atvasināta publiska persona &quot;Latvijas Organiskās sintēzes institūts&quot;"/>
    <s v="90002111653"/>
    <m/>
    <n v="1"/>
    <n v="36"/>
    <n v="645319.77"/>
    <n v="645319.77"/>
    <n v="372994.82"/>
    <s v=""/>
    <s v=""/>
    <s v=""/>
    <n v="223925.96"/>
    <x v="0"/>
    <s v=""/>
    <s v=""/>
    <n v="596920.78"/>
    <s v=""/>
    <n v="48398.99"/>
    <s v=""/>
    <s v=""/>
    <d v="2020-01-07T00:00:00"/>
  </r>
  <r>
    <x v="2"/>
    <s v="1.1.1.1/19/A/005"/>
    <s v="Jaunu liposomālu nanosistēmu izstrāde pielietošanai vēža terapijā, pamatojoties uz oriģināliem sintētiskiem lipīdiem līdzīgiem savienojumiem"/>
    <x v="1"/>
    <d v="2020-01-20T00:00:00"/>
    <s v="Atvasināta publiska persona &quot;Latvijas Organiskās sintēzes institūts&quot;"/>
    <s v="90002111653"/>
    <m/>
    <n v="1"/>
    <n v="36"/>
    <n v="648648"/>
    <n v="648648"/>
    <n v="374918.54"/>
    <s v=""/>
    <s v=""/>
    <s v=""/>
    <n v="225080.85"/>
    <x v="0"/>
    <s v=""/>
    <s v=""/>
    <n v="599999.39"/>
    <s v=""/>
    <n v="48648.61"/>
    <s v=""/>
    <s v=""/>
    <d v="2020-01-07T00:00:00"/>
  </r>
  <r>
    <x v="2"/>
    <s v="1.1.1.1/19/A/006"/>
    <s v="Antioksidantu sistēmas enzīma inhibitori kā inovatīvas pretaudzēju vielas"/>
    <x v="1"/>
    <d v="2020-01-20T00:00:00"/>
    <s v="Atvasināta publiska persona &quot;Latvijas Organiskās sintēzes institūts&quot;"/>
    <s v="90002111653"/>
    <m/>
    <n v="1"/>
    <n v="36"/>
    <n v="609578.73"/>
    <n v="609578.73"/>
    <n v="352336.5"/>
    <s v=""/>
    <s v=""/>
    <s v=""/>
    <n v="211523.81"/>
    <x v="0"/>
    <s v=""/>
    <s v=""/>
    <n v="563860.31000000006"/>
    <s v=""/>
    <n v="45718.42"/>
    <s v=""/>
    <s v=""/>
    <d v="2020-01-07T00:00:00"/>
  </r>
  <r>
    <x v="2"/>
    <s v="1.1.1.1/19/A/007"/>
    <s v="Uz dabasvielas flavesīna struktūras bāzēta līdersavienojuma izstrāde hepatīta B ārstēšanai"/>
    <x v="1"/>
    <d v="2020-01-20T00:00:00"/>
    <s v="Atvasināta publiska persona &quot;Latvijas Organiskās sintēzes institūts&quot;"/>
    <s v="90002111653"/>
    <s v="Atvasināta publiska persona &quot;Latvijas Biomedicīnas pētījumu un studiju centrs&quot;,90002120158"/>
    <n v="1"/>
    <n v="36"/>
    <n v="628923.98"/>
    <n v="628923.98"/>
    <n v="363518.06"/>
    <s v=""/>
    <s v=""/>
    <s v=""/>
    <n v="218236.62"/>
    <x v="0"/>
    <s v=""/>
    <s v=""/>
    <n v="586623.80000000005"/>
    <n v="4869.12"/>
    <n v="42300.18"/>
    <s v=""/>
    <s v=""/>
    <d v="2020-01-07T00:00:00"/>
  </r>
  <r>
    <x v="2"/>
    <s v="1.1.1.1/19/A/008"/>
    <s v="Jaunas testa sistēmas un inovatīvu bakteriālā enzīma inhibitoru izveide"/>
    <x v="1"/>
    <d v="2020-01-20T00:00:00"/>
    <s v="Atvasināta publiska persona &quot;Latvijas Organiskās sintēzes institūts&quot;"/>
    <s v="90002111653"/>
    <m/>
    <n v="1"/>
    <n v="36"/>
    <n v="633053.73"/>
    <n v="633053.73"/>
    <n v="365905.05"/>
    <s v=""/>
    <s v=""/>
    <s v=""/>
    <n v="219669.64"/>
    <x v="0"/>
    <s v=""/>
    <s v=""/>
    <n v="585574.68999999994"/>
    <s v=""/>
    <n v="47479.040000000001"/>
    <s v=""/>
    <s v=""/>
    <d v="2020-01-07T00:00:00"/>
  </r>
  <r>
    <x v="2"/>
    <s v="1.1.1.1/19/A/009"/>
    <s v="Pārtikas ražošanas atkritumproduktu biorafinēšana: ogu spiedpalieku eļļas inovatīviem pielietojumiem (b-oil)"/>
    <x v="1"/>
    <d v="2020-01-20T00:00:00"/>
    <s v="LATVIJAS UNIVERSITĀTE"/>
    <s v="90000076669"/>
    <s v="Sabiedrība ar ierobežotu atbildību &quot;Silv EXPO&quot;,40103291194"/>
    <n v="3"/>
    <n v="36"/>
    <n v="644006.25"/>
    <n v="644006.25"/>
    <n v="372235.61"/>
    <s v=""/>
    <s v=""/>
    <s v=""/>
    <n v="223470.17"/>
    <x v="0"/>
    <s v=""/>
    <s v=""/>
    <n v="624681.75"/>
    <n v="28975.97"/>
    <n v="19324.5"/>
    <s v=""/>
    <s v=""/>
    <d v="2020-01-07T00:00:00"/>
  </r>
  <r>
    <x v="2"/>
    <s v="1.1.1.1/19/A/010"/>
    <s v="Granulēto biokurināmo mikroviļņu priekšapstrāde un jaunas tehnoloģijas izstrāde selektīvi aktivizētu kurināmo maisījumu degšanas procesu uzlabošanai ar efektīvu enerģijas ražošanas un emisiju sastāva kontroli."/>
    <x v="2"/>
    <d v="2020-02-13T00:00:00"/>
    <s v="LATVIJAS UNIVERSITĀTE"/>
    <s v="90000076669"/>
    <s v="SIA &quot;EkoKompozit&quot;,40103341654"/>
    <n v="2"/>
    <n v="30"/>
    <n v="645000"/>
    <n v="645000"/>
    <n v="372810"/>
    <s v=""/>
    <s v=""/>
    <s v=""/>
    <n v="223815"/>
    <x v="0"/>
    <s v=""/>
    <s v=""/>
    <n v="605451.36"/>
    <n v="8826.36"/>
    <n v="39548.639999999999"/>
    <s v=""/>
    <s v=""/>
    <d v="2020-01-07T00:00:00"/>
  </r>
  <r>
    <x v="2"/>
    <s v="1.1.1.1/19/A/011"/>
    <s v="“Pētījums par koksnes virsmas modificēšanu  uzlabotu kalpošanas īpašību nodrošināšanai āra apstākļos”"/>
    <x v="1"/>
    <d v="2020-01-20T00:00:00"/>
    <s v="Atvasināta publiska persona &quot;Latvijas Valsts koksnes ķīmijas institūts&quot;"/>
    <s v="90002128378"/>
    <s v="SIA &quot;KOTUMAKI&quot;,50203208661"/>
    <n v="1"/>
    <n v="36"/>
    <n v="633326.6"/>
    <n v="633326.6"/>
    <n v="366062.78"/>
    <s v=""/>
    <s v=""/>
    <s v=""/>
    <n v="219764.34"/>
    <x v="0"/>
    <s v=""/>
    <s v=""/>
    <n v="617329.04"/>
    <n v="31501.919999999998"/>
    <n v="15997.56"/>
    <s v=""/>
    <s v=""/>
    <d v="2020-01-07T00:00:00"/>
  </r>
  <r>
    <x v="2"/>
    <s v="1.1.1.1/19/A/012"/>
    <s v="Jaunas integrētās biorafinēšanas koncepcijas izstrāde lignocelulozi saturošas biomasas pārstrādei bio-butanolā un citos produktos ar augstu pievienoto vērtību"/>
    <x v="1"/>
    <d v="2020-01-14T00:00:00"/>
    <s v="Atvasināta publiska persona &quot;Latvijas Valsts koksnes ķīmijas institūts&quot;"/>
    <s v="90002128378"/>
    <s v="Akciju sabiedrība &quot;Biotehniskais centrs&quot;,40003280438"/>
    <n v="2"/>
    <n v="36"/>
    <n v="648000"/>
    <n v="648000"/>
    <n v="374544"/>
    <s v=""/>
    <s v=""/>
    <s v=""/>
    <n v="224856"/>
    <x v="0"/>
    <s v=""/>
    <s v=""/>
    <n v="628560"/>
    <n v="29160"/>
    <n v="19440"/>
    <s v=""/>
    <s v=""/>
    <d v="2020-01-07T00:00:00"/>
  </r>
  <r>
    <x v="2"/>
    <s v="1.1.1.1/19/A/013"/>
    <s v="Koncepcijas “enerģija no atkritumiem” inovācija zema oglekļa satura ekonomikai: jauna oglekļa uztveršanas tehnoloģija cieto sadzīves atkritumu termoķīmiskajai pārstrādei (oglekļa uztveršana un uzglabāšana no atkritumiem – CCSW)"/>
    <x v="2"/>
    <d v="2020-10-01T00:00:00"/>
    <s v="LATVIJAS UNIVERSITĀTE"/>
    <s v="90000076669"/>
    <s v="SIA &quot;VIDUSKURZEMES AAO&quot;,58503015521"/>
    <n v="3"/>
    <n v="36"/>
    <n v="646361.5"/>
    <n v="646361.5"/>
    <n v="373596.94"/>
    <s v=""/>
    <s v=""/>
    <s v=""/>
    <n v="224287.44"/>
    <x v="0"/>
    <s v=""/>
    <s v=""/>
    <n v="626065.74"/>
    <n v="28181.360000000001"/>
    <n v="20295.759999999998"/>
    <s v=""/>
    <s v=""/>
    <d v="2020-01-07T00:00:00"/>
  </r>
  <r>
    <x v="2"/>
    <s v="1.1.1.1/19/A/014"/>
    <s v="Datorvadāms aparatūras platformas modelis"/>
    <x v="1"/>
    <d v="2020-01-14T00:00:00"/>
    <s v="LATVIJAS UNIVERSITĀTE"/>
    <s v="90000076669"/>
    <m/>
    <n v="1"/>
    <n v="36"/>
    <n v="360000"/>
    <n v="360000"/>
    <n v="208080"/>
    <s v=""/>
    <s v=""/>
    <s v=""/>
    <n v="124920"/>
    <x v="0"/>
    <s v=""/>
    <s v=""/>
    <n v="333000"/>
    <s v=""/>
    <n v="27000"/>
    <s v=""/>
    <s v=""/>
    <d v="2020-01-07T00:00:00"/>
  </r>
  <r>
    <x v="2"/>
    <s v="1.1.1.1/19/A/015"/>
    <s v="Jaunas paaudzes bezpilota lidaparātu avionikas sistēmas izpēte un izstrāde"/>
    <x v="1"/>
    <d v="2020-01-20T00:00:00"/>
    <s v="SIA &quot;UAVFACTORY&quot;"/>
    <s v="40103258664"/>
    <m/>
    <n v="1"/>
    <n v="36"/>
    <n v="1081610.8"/>
    <n v="1060610.8"/>
    <n v="599760.01"/>
    <s v=""/>
    <s v=""/>
    <s v=""/>
    <s v=""/>
    <x v="1"/>
    <s v=""/>
    <s v=""/>
    <n v="599760.01"/>
    <s v=""/>
    <n v="460850.79"/>
    <s v=""/>
    <n v="21000"/>
    <d v="2020-01-07T00:00:00"/>
  </r>
  <r>
    <x v="2"/>
    <s v="1.1.1.1/19/A/016"/>
    <s v="Jaunu efektīvu PARP inhibitoru izstrāde"/>
    <x v="2"/>
    <d v="2020-05-18T00:00:00"/>
    <s v="Atvasināta publiska persona &quot;Latvijas Organiskās sintēzes institūts&quot;"/>
    <s v="90002111653"/>
    <m/>
    <n v="1"/>
    <n v="36"/>
    <n v="519787.8"/>
    <n v="499207.8"/>
    <n v="324485.07"/>
    <s v=""/>
    <s v=""/>
    <s v=""/>
    <s v=""/>
    <x v="1"/>
    <s v=""/>
    <s v=""/>
    <n v="324485.07"/>
    <s v=""/>
    <n v="174722.73"/>
    <s v=""/>
    <n v="20580"/>
    <d v="2020-01-07T00:00:00"/>
  </r>
  <r>
    <x v="2"/>
    <s v="1.1.1.1/19/A/017"/>
    <s v="Jaunas koncepcijas izstrāde zema energopatēriņa ēku būvniecībai no ekoloģiskiem būvmateriāliem"/>
    <x v="2"/>
    <d v="2020-03-19T00:00:00"/>
    <s v="RĪGAS TEHNISKĀ UNIVERSITĀTE"/>
    <s v="90000068977"/>
    <s v="Sabiedrība ar ierobežotu atbildību &quot;WWL Houses&quot;,43603025196"/>
    <n v="2"/>
    <n v="36"/>
    <n v="645345.85"/>
    <n v="645345.85"/>
    <n v="373009.9"/>
    <s v=""/>
    <s v=""/>
    <s v=""/>
    <n v="223935"/>
    <x v="0"/>
    <s v=""/>
    <s v=""/>
    <n v="615516.82999999996"/>
    <n v="18571.93"/>
    <n v="29829.02"/>
    <s v=""/>
    <s v=""/>
    <d v="2020-01-07T00:00:00"/>
  </r>
  <r>
    <x v="2"/>
    <s v="1.1.1.1/19/A/018"/>
    <s v="Mikrobioloģisko procesu izpēte, modelēšana un optimizēšana, lai samazinātu plastmasas sadzīves atkritumu noārdīšanās periodu atkritumu poligonos"/>
    <x v="1"/>
    <d v="2020-01-20T00:00:00"/>
    <s v="LATVIJAS UNIVERSITĀTE"/>
    <s v="90000076669"/>
    <s v="SIA &quot;Getliņi EKO&quot;,40003367816"/>
    <n v="1"/>
    <n v="36"/>
    <n v="630270"/>
    <n v="630270"/>
    <n v="364296.06"/>
    <s v=""/>
    <s v=""/>
    <s v=""/>
    <n v="218703.69"/>
    <x v="0"/>
    <s v=""/>
    <s v=""/>
    <n v="620815.94999999995"/>
    <n v="37816.199999999997"/>
    <n v="9454.0499999999993"/>
    <s v=""/>
    <s v=""/>
    <d v="2020-01-07T00:00:00"/>
  </r>
  <r>
    <x v="2"/>
    <s v="1.1.1.1/19/A/019"/>
    <s v="Selektīvu malārijas treonil-tRNS inhibitoru izveide"/>
    <x v="2"/>
    <d v="2020-08-12T00:00:00"/>
    <s v="Atvasināta publiska persona &quot;Latvijas Organiskās sintēzes institūts&quot;"/>
    <s v="90002111653"/>
    <m/>
    <n v="1"/>
    <n v="36"/>
    <n v="648646"/>
    <n v="648646"/>
    <n v="374917.38"/>
    <s v=""/>
    <s v=""/>
    <s v=""/>
    <n v="225080.16"/>
    <x v="0"/>
    <s v=""/>
    <s v=""/>
    <n v="599997.54"/>
    <s v=""/>
    <n v="48648.46"/>
    <s v=""/>
    <s v=""/>
    <d v="2020-01-07T00:00:00"/>
  </r>
  <r>
    <x v="2"/>
    <s v="1.1.1.1/19/A/020"/>
    <s v="Jauni materiāli optiska temperatūras sensora izveidei (OPTSEN)"/>
    <x v="2"/>
    <d v="2020-08-14T00:00:00"/>
    <s v="Atvasināta publiska persona LATVIJAS UNIVERSITĀTES CIETVIELU FIZIKAS INSTITŪTS"/>
    <s v="90002124925"/>
    <s v="Sabiedrība ar ierobežotu atbildību &quot;Light Guide Optics International&quot;,41503034724"/>
    <n v="2"/>
    <n v="36"/>
    <n v="300000"/>
    <n v="300000"/>
    <n v="173400"/>
    <s v=""/>
    <s v=""/>
    <s v=""/>
    <n v="104100"/>
    <x v="0"/>
    <s v=""/>
    <s v=""/>
    <n v="291000"/>
    <n v="13500"/>
    <n v="9000"/>
    <s v=""/>
    <s v=""/>
    <d v="2020-01-07T00:00:00"/>
  </r>
  <r>
    <x v="2"/>
    <s v="1.1.1.1/19/A/021"/>
    <s v="Ēdamo gliemežu pārtikas ķēde un to produktu biodrošība"/>
    <x v="1"/>
    <d v="2020-01-14T00:00:00"/>
    <s v="DAUGAVPILS UNIVERSITĀTE"/>
    <s v="90000065985"/>
    <m/>
    <n v="1"/>
    <n v="36"/>
    <n v="599998.29"/>
    <n v="599998.29"/>
    <n v="346799.02"/>
    <s v=""/>
    <s v=""/>
    <s v=""/>
    <n v="208199.4"/>
    <x v="0"/>
    <s v=""/>
    <s v=""/>
    <n v="599998.29"/>
    <n v="44999.87"/>
    <s v=""/>
    <s v=""/>
    <s v=""/>
    <d v="2020-01-07T00:00:00"/>
  </r>
  <r>
    <x v="2"/>
    <s v="1.1.1.1/19/A/022"/>
    <s v="Efektīvi foto-Fentona katalizatori ūdens attīrīšanai redzamā gaismā un neitrālā pH"/>
    <x v="1"/>
    <d v="2020-01-20T00:00:00"/>
    <s v="RĪGAS TEHNISKĀ UNIVERSITĀTE"/>
    <s v="90000068977"/>
    <m/>
    <n v="2"/>
    <n v="36"/>
    <n v="647730.84"/>
    <n v="647730.84"/>
    <n v="374389.6"/>
    <s v=""/>
    <s v=""/>
    <s v=""/>
    <n v="224762.84"/>
    <x v="0"/>
    <s v=""/>
    <s v=""/>
    <n v="615393.48"/>
    <n v="16241.04"/>
    <n v="32337.360000000001"/>
    <s v=""/>
    <s v=""/>
    <d v="2020-01-07T00:00:00"/>
  </r>
  <r>
    <x v="2"/>
    <s v="1.1.1.1/19/A/023"/>
    <s v="IWiRoM: Intelektiskas ziemas ceļu uzturēšanas atbalsta informācijas sistēmas, modeļu un algoritmu izstrāde"/>
    <x v="1"/>
    <d v="2020-01-20T00:00:00"/>
    <s v="RĪGAS TEHNISKĀ UNIVERSITĀTE"/>
    <s v="90000068977"/>
    <s v="RĪGAS TEHNISKĀ UNIVERSITĀTE,90000068977_x000a_SIA &quot;APPLY&quot;,44103077477"/>
    <n v="2"/>
    <n v="30"/>
    <n v="640900"/>
    <n v="640900"/>
    <n v="370440.2"/>
    <s v=""/>
    <s v=""/>
    <s v=""/>
    <n v="222392.3"/>
    <x v="0"/>
    <s v=""/>
    <s v=""/>
    <n v="611931.31999999995"/>
    <n v="19098.82"/>
    <n v="28968.68"/>
    <s v=""/>
    <s v=""/>
    <d v="2020-01-07T00:00:00"/>
  </r>
  <r>
    <x v="2"/>
    <s v="1.1.1.1/19/A/024"/>
    <s v="Inovatīvu un ilgtspējīgu ceļa segas materiālu izstrāde izmantojot gumijas riepu atkritumus un industriālus blakusproduktus"/>
    <x v="1"/>
    <d v="2020-01-15T00:00:00"/>
    <s v="RĪGAS TEHNISKĀ UNIVERSITĀTE"/>
    <s v="90000068977"/>
    <s v="SIA &quot;Ceļu eksperts&quot;,40003876635_x000a_Ceļu būves firma SIA &quot;BINDERS&quot;,40003164644"/>
    <n v="1"/>
    <n v="36"/>
    <n v="645000"/>
    <n v="645000"/>
    <n v="372810"/>
    <s v=""/>
    <s v=""/>
    <s v=""/>
    <n v="223815"/>
    <x v="0"/>
    <s v=""/>
    <s v=""/>
    <n v="596625"/>
    <s v=""/>
    <n v="48375"/>
    <s v=""/>
    <s v=""/>
    <d v="2020-01-07T00:00:00"/>
  </r>
  <r>
    <x v="2"/>
    <s v="1.1.1.1/19/A/025"/>
    <s v="Augstas vērtības fermentējamo ogļhidrātu ražošana no koksnes atkritumiem"/>
    <x v="1"/>
    <d v="2020-01-14T00:00:00"/>
    <s v="RĪGAS TEHNISKĀ UNIVERSITĀTE"/>
    <s v="90000068977"/>
    <s v="Sabiedrība ar ierobežotu atbildību &quot;Meža Dinamika&quot;,42103070413"/>
    <n v="1"/>
    <n v="36"/>
    <n v="635099"/>
    <n v="635099"/>
    <n v="367087.2"/>
    <s v=""/>
    <s v=""/>
    <s v=""/>
    <n v="220379.37"/>
    <x v="0"/>
    <s v=""/>
    <s v=""/>
    <n v="616019"/>
    <n v="28552.43"/>
    <n v="19080"/>
    <s v=""/>
    <s v=""/>
    <d v="2020-01-07T00:00:00"/>
  </r>
  <r>
    <x v="2"/>
    <s v="1.1.1.1/19/A/026"/>
    <s v="Optimāla iekštelpu gaisa kvalitātes un siltuma komforta kontrole, pamatojoties uz 3D skenēšanas datiem"/>
    <x v="1"/>
    <d v="2020-01-14T00:00:00"/>
    <s v="RĪGAS TEHNISKĀ UNIVERSITĀTE"/>
    <s v="90000068977"/>
    <m/>
    <n v="1"/>
    <n v="35"/>
    <n v="648187.51"/>
    <n v="648187.51"/>
    <n v="374652.38"/>
    <s v=""/>
    <s v=""/>
    <s v=""/>
    <n v="224921.07"/>
    <x v="0"/>
    <s v=""/>
    <s v=""/>
    <n v="624560.77"/>
    <n v="24987.32"/>
    <n v="23626.74"/>
    <s v=""/>
    <s v=""/>
    <d v="2020-01-07T00:00:00"/>
  </r>
  <r>
    <x v="2"/>
    <s v="1.1.1.1/19/A/027"/>
    <s v="Viedā WiFi/5G pārslēgšanās risinājuma izstrāde autotransporta sakaru tīkliem (DORIAN)"/>
    <x v="1"/>
    <d v="2020-01-20T00:00:00"/>
    <s v="RĪGAS TEHNISKĀ UNIVERSITĀTE"/>
    <s v="90000068977"/>
    <s v="Sabiedrība ar ierobežotu atbildību &quot;AFFOC SOLUTIONS&quot;,53603045601"/>
    <n v="2"/>
    <n v="36"/>
    <n v="648000"/>
    <n v="648000"/>
    <n v="374544"/>
    <s v=""/>
    <s v=""/>
    <s v=""/>
    <n v="224856"/>
    <x v="0"/>
    <s v=""/>
    <s v=""/>
    <n v="609026.79"/>
    <n v="9626.7900000000009"/>
    <n v="38973.21"/>
    <s v=""/>
    <s v=""/>
    <d v="2020-01-07T00:00:00"/>
  </r>
  <r>
    <x v="2"/>
    <s v="1.1.1.1/19/A/028"/>
    <s v="Paplašinātas automatizētas nukleīnskābju ekstrakcijas un attīrīšanas platformas izstrāde molekulārajai diagnostikai (DANAPP)"/>
    <x v="1"/>
    <d v="2020-01-20T00:00:00"/>
    <s v="RĪGAS TEHNISKĀ UNIVERSITĀTE"/>
    <s v="90000068977"/>
    <s v="SIA &quot;Biosan&quot;,40003072462"/>
    <n v="2"/>
    <n v="36"/>
    <n v="648000"/>
    <n v="648000"/>
    <n v="374544"/>
    <s v=""/>
    <s v=""/>
    <s v=""/>
    <n v="224856"/>
    <x v="0"/>
    <s v=""/>
    <s v=""/>
    <n v="609026.79"/>
    <n v="9626.7900000000009"/>
    <n v="38973.21"/>
    <s v=""/>
    <s v=""/>
    <d v="2020-01-07T00:00:00"/>
  </r>
  <r>
    <x v="2"/>
    <s v="1.1.1.1/19/A/029"/>
    <s v="Jaunas, pacientiem patīkamas orālās rehidratācijas līdzekļa (ORL) sastāva un ievades formas izveide"/>
    <x v="1"/>
    <d v="2020-01-20T00:00:00"/>
    <s v="RĪGAS TEHNISKĀ UNIVERSITĀTE"/>
    <s v="90000068977"/>
    <s v="Valsts sabiedrība ar ierobežotu atbildību &quot;Bērnu klīniskā universitātes slimnīca&quot;,40003457128"/>
    <n v="2"/>
    <n v="36"/>
    <n v="599500.29"/>
    <n v="599500.29"/>
    <n v="346511.17"/>
    <s v=""/>
    <s v=""/>
    <s v=""/>
    <n v="208026.59"/>
    <x v="0"/>
    <s v=""/>
    <s v=""/>
    <n v="570223.91"/>
    <n v="15686.15"/>
    <n v="29276.38"/>
    <s v=""/>
    <s v=""/>
    <d v="2020-01-07T00:00:00"/>
  </r>
  <r>
    <x v="2"/>
    <s v="1.1.1.1/19/A/030"/>
    <s v="Hibrīdo koksnes-3D printētā betona konstrukciju izstrāde daudzstāvu koka ēku būvniecībai"/>
    <x v="1"/>
    <d v="2020-01-20T00:00:00"/>
    <s v="RĪGAS TEHNISKĀ UNIVERSITĀTE"/>
    <s v="90000068977"/>
    <s v="Sabiedrība ar ierobežotu atbildību &quot;JĒKABPILS PMK&quot;,45403003160"/>
    <n v="2"/>
    <n v="36"/>
    <n v="648113.88"/>
    <n v="648113.88"/>
    <n v="374609.82"/>
    <s v=""/>
    <s v=""/>
    <s v=""/>
    <n v="224895.52"/>
    <x v="0"/>
    <s v=""/>
    <s v=""/>
    <n v="613085.53"/>
    <n v="13580.19"/>
    <n v="35028.35"/>
    <s v=""/>
    <s v=""/>
    <d v="2020-01-07T00:00:00"/>
  </r>
  <r>
    <x v="2"/>
    <s v="1.1.1.1/19/A/031"/>
    <s v="Risinājumu rīks optimālai projektēšanai viedo polimēru nano kompozītmateriālu struktūru izveidei izmantojot 3D printēšanu"/>
    <x v="2"/>
    <d v="2020-03-11T00:00:00"/>
    <s v="LATVIJAS UNIVERSITĀTE"/>
    <s v="90000076669"/>
    <s v="Zinātniskā ražošanas firma &quot;RITEC&quot; , SIA,40103045390_x000a_SIA &quot;Baltic Scientific Instruments&quot;,40003176361"/>
    <n v="3"/>
    <n v="36"/>
    <n v="645000"/>
    <n v="645000"/>
    <n v="372810"/>
    <s v=""/>
    <s v=""/>
    <s v=""/>
    <n v="223815"/>
    <x v="0"/>
    <s v=""/>
    <s v=""/>
    <n v="623692.59"/>
    <n v="27067.59"/>
    <n v="21307.41"/>
    <s v=""/>
    <s v=""/>
    <d v="2020-01-07T00:00:00"/>
  </r>
  <r>
    <x v="2"/>
    <s v="1.1.1.1/19/A/032"/>
    <s v="Termoelektriski pozicionējamo gaismas avotu izstrāde un to izpēte telpiski adaptīvā apgaismošanas aprīkojumā un dinamiski mainīgās darba vidēs"/>
    <x v="1"/>
    <d v="2020-01-15T00:00:00"/>
    <s v="RĪGAS TEHNISKĀ UNIVERSITĀTE"/>
    <s v="90000068977"/>
    <s v="Sabiedrība ar ierobežotu atbildību &quot;Allatherm&quot;,40103858706"/>
    <n v="2"/>
    <n v="36"/>
    <n v="648647.79"/>
    <n v="648647.79"/>
    <n v="374918.42"/>
    <s v=""/>
    <s v=""/>
    <s v=""/>
    <n v="225080.78"/>
    <x v="0"/>
    <s v=""/>
    <s v=""/>
    <n v="618425.64"/>
    <n v="18426.439999999999"/>
    <n v="30222.15"/>
    <s v=""/>
    <s v=""/>
    <d v="2020-01-07T00:00:00"/>
  </r>
  <r>
    <x v="2"/>
    <s v="1.1.1.1/19/A/033"/>
    <s v="Uz VLP tehnoloģijas balstītas Porphyromonas gingivalis vakcīnas prototipa izstrāde"/>
    <x v="1"/>
    <d v="2020-01-14T00:00:00"/>
    <s v="Atvasināta publiska persona &quot;Latvijas Biomedicīnas pētījumu un studiju centrs&quot;"/>
    <s v="90002120158"/>
    <m/>
    <n v="1"/>
    <n v="36"/>
    <n v="648648"/>
    <n v="648648"/>
    <n v="374918.54"/>
    <s v=""/>
    <s v=""/>
    <s v=""/>
    <n v="225080.86"/>
    <x v="0"/>
    <s v=""/>
    <s v=""/>
    <n v="616215.6"/>
    <n v="16216.2"/>
    <n v="32432.400000000001"/>
    <s v=""/>
    <s v=""/>
    <d v="2020-01-07T00:00:00"/>
  </r>
  <r>
    <x v="2"/>
    <s v="1.1.1.1/19/A/034"/>
    <s v="Babesia microti mažorā virsmas antigēna BmSA1 strukturālie pētījumi un imunoprotektīvais potenciāls"/>
    <x v="1"/>
    <d v="2020-01-20T00:00:00"/>
    <s v="Atvasināta publiska persona &quot;Latvijas Biomedicīnas pētījumu un studiju centrs&quot;"/>
    <s v="90002120158"/>
    <m/>
    <n v="1"/>
    <n v="36"/>
    <n v="648648"/>
    <n v="648648"/>
    <n v="374918.54"/>
    <s v=""/>
    <s v=""/>
    <s v=""/>
    <n v="225080.86"/>
    <x v="0"/>
    <s v=""/>
    <s v=""/>
    <n v="616215.6"/>
    <n v="16216.2"/>
    <n v="32432.400000000001"/>
    <s v=""/>
    <s v=""/>
    <d v="2020-01-07T00:00:00"/>
  </r>
  <r>
    <x v="2"/>
    <s v="1.1.1.1/19/A/035"/>
    <s v="Uz VLP tehnoloģijas balstītas Pret-Laima slimības vakcīnas kandidāta izstrāde ietverot strukturālu, funkcionālu un imunoloģisku attiecīgā kandidāta raksturojumu"/>
    <x v="1"/>
    <d v="2020-01-20T00:00:00"/>
    <s v="Atvasināta publiska persona &quot;Latvijas Biomedicīnas pētījumu un studiju centrs&quot;"/>
    <s v="90002120158"/>
    <m/>
    <n v="1"/>
    <n v="36"/>
    <n v="648648"/>
    <n v="648648"/>
    <n v="374918.54"/>
    <s v=""/>
    <s v=""/>
    <s v=""/>
    <n v="225080.86"/>
    <x v="0"/>
    <s v=""/>
    <s v=""/>
    <n v="616215.6"/>
    <n v="16216.2"/>
    <n v="32432.400000000001"/>
    <s v=""/>
    <s v=""/>
    <d v="2020-01-07T00:00:00"/>
  </r>
  <r>
    <x v="2"/>
    <s v="1.1.1.1/19/A/036"/>
    <s v="Sekretorā IgA un zarnu mikrobioma mijiedarbība un dinamika antidiabētiskās terapijas laikā"/>
    <x v="2"/>
    <d v="2020-02-25T00:00:00"/>
    <s v="Atvasināta publiska persona &quot;Latvijas Biomedicīnas pētījumu un studiju centrs&quot;"/>
    <s v="90002120158"/>
    <s v="Latvia MGI Tech SIA,50203081351"/>
    <n v="1"/>
    <n v="36"/>
    <n v="648648"/>
    <n v="648648"/>
    <n v="374918.54"/>
    <s v=""/>
    <s v=""/>
    <s v=""/>
    <n v="225080.85"/>
    <x v="0"/>
    <s v=""/>
    <s v=""/>
    <n v="609729.1"/>
    <n v="9729.7099999999991"/>
    <n v="38918.9"/>
    <s v=""/>
    <s v=""/>
    <d v="2020-01-07T00:00:00"/>
  </r>
  <r>
    <x v="2"/>
    <s v="1.1.1.1/19/A/037"/>
    <s v="Pret-miostatīna vakcīna palielinātai liellopu muskuļu masai"/>
    <x v="1"/>
    <d v="2020-01-20T00:00:00"/>
    <s v="Atvasināta publiska persona &quot;Latvijas Biomedicīnas pētījumu un studiju centrs&quot;"/>
    <s v="90002120158"/>
    <s v="Sabiedrība ar ierobežotu atbildību LATVIJAS LAUKSAIMNIECĪBAS UNIVERSITĀTES MĀCĪBU UN PĒTĪJUMU SAIMNIECĪBA &quot;VECAUCE&quot;,40003033696"/>
    <n v="2"/>
    <n v="36"/>
    <n v="648648"/>
    <n v="648648"/>
    <n v="374918.54"/>
    <s v=""/>
    <s v=""/>
    <s v=""/>
    <n v="225080.86"/>
    <x v="0"/>
    <s v=""/>
    <s v=""/>
    <n v="611350.75"/>
    <n v="11351.35"/>
    <n v="37297.25"/>
    <s v=""/>
    <s v=""/>
    <d v="2020-01-07T00:00:00"/>
  </r>
  <r>
    <x v="2"/>
    <s v="1.1.1.1/19/A/038"/>
    <s v="Ķīmiskas piešūšanas pielietojums veidojot vakcīnu prototipus uz HBcAg vīrusveidīgās daļiņu bāzes"/>
    <x v="1"/>
    <d v="2020-01-14T00:00:00"/>
    <s v="Atvasināta publiska persona &quot;Latvijas Biomedicīnas pētījumu un studiju centrs&quot;"/>
    <s v="90002120158"/>
    <m/>
    <n v="1"/>
    <n v="36"/>
    <n v="648648"/>
    <n v="648648"/>
    <n v="374918.54"/>
    <s v=""/>
    <s v=""/>
    <s v=""/>
    <n v="225080.86"/>
    <x v="0"/>
    <s v=""/>
    <s v=""/>
    <n v="616215.6"/>
    <n v="16216.2"/>
    <n v="32432.400000000001"/>
    <s v=""/>
    <s v=""/>
    <d v="2020-01-07T00:00:00"/>
  </r>
  <r>
    <x v="2"/>
    <s v="1.1.1.1/19/A/039"/>
    <s v="Vakcīnu ražošanas eksperimentālās platformas uz augu vīrusu bāzes"/>
    <x v="1"/>
    <d v="2020-01-20T00:00:00"/>
    <s v="Atvasināta publiska persona &quot;Latvijas Biomedicīnas pētījumu un studiju centrs&quot;"/>
    <s v="90002120158"/>
    <m/>
    <n v="1"/>
    <n v="36"/>
    <n v="648648"/>
    <n v="648648"/>
    <n v="374918.54"/>
    <s v=""/>
    <s v=""/>
    <s v=""/>
    <n v="225080.86"/>
    <x v="0"/>
    <s v=""/>
    <s v=""/>
    <n v="616215.6"/>
    <n v="16216.2"/>
    <n v="32432.400000000001"/>
    <s v=""/>
    <s v=""/>
    <d v="2020-01-07T00:00:00"/>
  </r>
  <r>
    <x v="2"/>
    <s v="1.1.1.1/19/A/040"/>
    <s v="Mikrofluīdikas iekārtas EV-SCAN izstrāde krūts vēža sekretēto ārpusšūnas vezikulu izolēšanai un izpētei"/>
    <x v="1"/>
    <d v="2020-01-20T00:00:00"/>
    <s v="Atvasināta publiska persona &quot;Latvijas Biomedicīnas pētījumu un studiju centrs&quot;"/>
    <s v="90002120158"/>
    <s v="Atvasināta publiska persona LATVIJAS UNIVERSITĀTES CIETVIELU FIZIKAS INSTITŪTS,90002124925_x000a_SIA &quot;GENERA&quot;,40003551431"/>
    <n v="2"/>
    <n v="36"/>
    <n v="648648"/>
    <n v="648648"/>
    <n v="374918.54"/>
    <s v=""/>
    <s v=""/>
    <s v=""/>
    <n v="225080.86"/>
    <x v="0"/>
    <s v=""/>
    <s v=""/>
    <n v="611396.93999999994"/>
    <n v="11397.54"/>
    <n v="37251.06"/>
    <s v=""/>
    <s v=""/>
    <d v="2020-01-07T00:00:00"/>
  </r>
  <r>
    <x v="2"/>
    <s v="1.1.1.1/19/A/041"/>
    <s v="Larifāna darbības mehānismu izpēte precīzākai un mērķtiecīgai tā pielietošanai klīnikā"/>
    <x v="1"/>
    <d v="2020-01-20T00:00:00"/>
    <s v="Atvasināta publiska persona &quot;Latvijas Biomedicīnas pētījumu un studiju centrs&quot;"/>
    <s v="90002120158"/>
    <s v="Sabiedrība ar ierobežotu atbildību &quot;LARIFĀNS&quot;,40003365497"/>
    <n v="2"/>
    <n v="36"/>
    <n v="648648"/>
    <n v="648648"/>
    <n v="374918.54"/>
    <s v=""/>
    <s v=""/>
    <s v=""/>
    <n v="225080.86"/>
    <x v="0"/>
    <s v=""/>
    <s v=""/>
    <n v="609728.9"/>
    <n v="9729.5"/>
    <n v="38919.1"/>
    <s v=""/>
    <s v=""/>
    <d v="2020-01-07T00:00:00"/>
  </r>
  <r>
    <x v="2"/>
    <s v="1.1.1.1/19/A/042"/>
    <s v="Klīniski genomiskas pieejas izstrāde melanomas riska stratifikācijai, prognozes novērtēšanai un personalizētai ārstēšanai"/>
    <x v="1"/>
    <d v="2020-01-14T00:00:00"/>
    <s v="Atvasināta publiska persona &quot;Latvijas Biomedicīnas pētījumu un studiju centrs&quot;"/>
    <s v="90002120158"/>
    <s v="Latvia MGI Tech SIA,50203081351"/>
    <n v="2"/>
    <n v="36"/>
    <n v="648648"/>
    <n v="648648"/>
    <n v="374918.54"/>
    <s v=""/>
    <s v=""/>
    <s v=""/>
    <n v="225080.86"/>
    <x v="0"/>
    <s v=""/>
    <s v=""/>
    <n v="609728.9"/>
    <n v="9729.5"/>
    <n v="38919.1"/>
    <s v=""/>
    <s v=""/>
    <d v="2020-01-07T00:00:00"/>
  </r>
  <r>
    <x v="2"/>
    <s v="1.1.1.1/19/A/043"/>
    <s v="Asins šūnu atvasinātu biomarķieru paneļa izveide hipofīzes adenomu mikrovides raksturošanai"/>
    <x v="1"/>
    <d v="2020-01-20T00:00:00"/>
    <s v="Atvasināta publiska persona &quot;Latvijas Biomedicīnas pētījumu un studiju centrs&quot;"/>
    <s v="90002120158"/>
    <s v="Latvia MGI Tech SIA,50203081351"/>
    <n v="2"/>
    <n v="36"/>
    <n v="648648"/>
    <n v="648648"/>
    <n v="374918.54"/>
    <s v=""/>
    <s v=""/>
    <s v=""/>
    <n v="225080.86"/>
    <x v="0"/>
    <s v=""/>
    <s v=""/>
    <n v="609728.9"/>
    <n v="9729.5"/>
    <n v="38919.1"/>
    <s v=""/>
    <s v=""/>
    <d v="2020-01-07T00:00:00"/>
  </r>
  <r>
    <x v="2"/>
    <s v="1.1.1.1/19/A/044"/>
    <s v="DECIDE – Dinamiskās informētās piekrišanas sistēmas izveide biobankas un sabiedrības zinātnisko aktivitāšu datu pārvaldībai, kvalitātes kontrolei un integrācijai"/>
    <x v="1"/>
    <d v="2020-01-20T00:00:00"/>
    <s v="Atvasināta publiska persona &quot;Latvijas Biomedicīnas pētījumu un studiju centrs&quot;"/>
    <s v="90002120158"/>
    <s v="SIA &quot;KleinTech Software&quot;,40203012930"/>
    <n v="2"/>
    <n v="36"/>
    <n v="648648"/>
    <n v="648648"/>
    <n v="374918.54"/>
    <s v=""/>
    <s v=""/>
    <s v=""/>
    <n v="225080.86"/>
    <x v="0"/>
    <s v=""/>
    <s v=""/>
    <n v="608851.64"/>
    <n v="8852.24"/>
    <n v="39796.36"/>
    <s v=""/>
    <s v=""/>
    <d v="2020-01-07T00:00:00"/>
  </r>
  <r>
    <x v="2"/>
    <s v="1.1.1.1/19/A/045"/>
    <s v="Tuberkulozes pilna genoma sekvenēšana lietošanai Latvijas klīnikā: dizains un koncepta izvērtēšana"/>
    <x v="1"/>
    <d v="2020-01-20T00:00:00"/>
    <s v="Atvasināta publiska persona &quot;Latvijas Biomedicīnas pētījumu un studiju centrs&quot;"/>
    <s v="90002120158"/>
    <s v="LATVIJAS UNIVERSITĀTE,90000076669_x000a_SIA &quot;GENERA&quot;,40003551431"/>
    <n v="4"/>
    <n v="36"/>
    <n v="648648"/>
    <n v="648648"/>
    <n v="374918.54"/>
    <s v=""/>
    <s v=""/>
    <s v=""/>
    <n v="225080.86"/>
    <x v="0"/>
    <s v=""/>
    <s v=""/>
    <n v="612972.36"/>
    <n v="12972.96"/>
    <n v="35675.64"/>
    <s v=""/>
    <s v=""/>
    <d v="2020-01-07T00:00:00"/>
  </r>
  <r>
    <x v="2"/>
    <s v="1.1.1.1/19/A/046"/>
    <s v="Bezvadu enerģijas sistēmu tintes drukāšana"/>
    <x v="1"/>
    <d v="2020-01-20T00:00:00"/>
    <s v="Atvasināta publiska persona LATVIJAS UNIVERSITĀTES CIETVIELU FIZIKAS INSTITŪTS"/>
    <s v="90002124925"/>
    <s v="Sabiedrība ar ierobežotu atbildību &quot;Lesla Latvia&quot;,40103905678"/>
    <n v="2"/>
    <n v="36"/>
    <n v="648750"/>
    <n v="648750"/>
    <n v="374977.5"/>
    <s v=""/>
    <s v=""/>
    <s v=""/>
    <n v="225116.26"/>
    <x v="0"/>
    <s v=""/>
    <s v=""/>
    <n v="634153.14"/>
    <n v="34059.379999999997"/>
    <n v="14596.86"/>
    <s v=""/>
    <s v=""/>
    <d v="2020-01-07T00:00:00"/>
  </r>
  <r>
    <x v="2"/>
    <s v="1.1.1.1/19/A/047"/>
    <s v="Lipīdu atkritumu ilgtspējīga valorizācija: mikroorganismu pielietošana bio-virsmaktīvo vielu ražošanā (Waste2Surf)"/>
    <x v="2"/>
    <d v="2020-08-14T00:00:00"/>
    <s v="LATVIJAS UNIVERSITĀTE"/>
    <s v="90000076669"/>
    <s v="Akciju sabiedrība &quot;Biotehniskais centrs&quot;,40003280438"/>
    <n v="2"/>
    <n v="36"/>
    <n v="647877"/>
    <n v="647877"/>
    <n v="374472.9"/>
    <s v=""/>
    <s v=""/>
    <s v=""/>
    <n v="224813.31"/>
    <x v="0"/>
    <s v=""/>
    <s v=""/>
    <n v="608957.81999999995"/>
    <n v="9671.61"/>
    <n v="38919.18"/>
    <s v=""/>
    <s v=""/>
    <d v="2020-01-07T00:00:00"/>
  </r>
  <r>
    <x v="2"/>
    <s v="1.1.1.1/19/A/048"/>
    <s v="Duāli epiģenētikas inhibitori no dabas vielām B-šūnu limfomu ārstēšanai"/>
    <x v="1"/>
    <d v="2020-01-14T00:00:00"/>
    <s v="Atvasināta publiska persona &quot;Latvijas Organiskās sintēzes institūts&quot;"/>
    <s v="90002111653"/>
    <m/>
    <n v="1"/>
    <n v="36"/>
    <n v="643668.98"/>
    <n v="643668.98"/>
    <n v="372040.67"/>
    <s v=""/>
    <s v=""/>
    <s v=""/>
    <n v="223353.13"/>
    <x v="0"/>
    <s v=""/>
    <s v=""/>
    <n v="595393.80000000005"/>
    <s v=""/>
    <n v="48275.18"/>
    <s v=""/>
    <s v=""/>
    <d v="2020-01-07T00:00:00"/>
  </r>
  <r>
    <x v="2"/>
    <s v="1.1.1.1/19/A/050"/>
    <s v="Perspektīva celulozi saturošas biomasas/polilaktīda eko-kompozīta ieguve un bio-degradācijas izpēte"/>
    <x v="1"/>
    <d v="2020-01-14T00:00:00"/>
    <s v="Atvasināta publiska persona &quot;Latvijas Valsts koksnes ķīmijas institūts&quot;"/>
    <s v="90002128378"/>
    <s v="RĪGAS TEHNISKĀ UNIVERSITĀTE,90000068977_x000a_Sabiedrība ar ierobežotu atbildību &quot;BIOEFEKTS&quot;,40103110309"/>
    <n v="3"/>
    <n v="36"/>
    <n v="648600"/>
    <n v="648600"/>
    <n v="374890.79"/>
    <s v=""/>
    <s v=""/>
    <s v=""/>
    <n v="225064.21"/>
    <x v="0"/>
    <s v=""/>
    <s v=""/>
    <n v="621034.5"/>
    <n v="21079.5"/>
    <n v="27565.5"/>
    <s v=""/>
    <s v=""/>
    <d v="2020-01-07T00:00:00"/>
  </r>
  <r>
    <x v="2"/>
    <s v="1.1.1.1/19/A/051"/>
    <s v="Funkcionāli Gallija Oksīda Daudzslāņi un Jaunas Uzklāšanas Tehnoloģijas"/>
    <x v="1"/>
    <d v="2020-01-20T00:00:00"/>
    <s v="Atvasināta publiska persona LATVIJAS UNIVERSITĀTES CIETVIELU FIZIKAS INSTITŪTS"/>
    <s v="90002124925"/>
    <s v="SIA AGL Technologies,40203163626_x000a_SIA &quot;BC CORPORATION LIMITED&quot;,40203107108"/>
    <n v="1"/>
    <n v="36"/>
    <n v="653265"/>
    <n v="648750"/>
    <n v="374883.73"/>
    <s v=""/>
    <s v=""/>
    <s v=""/>
    <n v="225116.26"/>
    <x v="0"/>
    <s v=""/>
    <s v=""/>
    <n v="629287.5"/>
    <n v="29287.51"/>
    <n v="19462.5"/>
    <s v=""/>
    <n v="4515"/>
    <d v="2020-01-07T00:00:00"/>
  </r>
  <r>
    <x v="2"/>
    <s v="1.1.1.1/19/A/052"/>
    <s v="Industrijai pielāgota antropoloģiskā pētījuma prototipa izstrāde (ANTHRO-INDUSTRY)"/>
    <x v="1"/>
    <d v="2020-01-15T00:00:00"/>
    <s v="RĪGAS STRADIŅA UNIVERSITĀTE"/>
    <s v="90000013771"/>
    <s v="Sabiedrība ar ierobežotu atbildību &quot;Jaunrades laboratorija&quot;,40103977816"/>
    <n v="1"/>
    <n v="30"/>
    <n v="522745.88"/>
    <n v="522745.88"/>
    <n v="302147.11"/>
    <s v=""/>
    <s v=""/>
    <s v=""/>
    <n v="181392.82"/>
    <x v="0"/>
    <s v=""/>
    <s v=""/>
    <n v="483539.93"/>
    <s v=""/>
    <n v="39205.949999999997"/>
    <s v=""/>
    <s v=""/>
    <d v="2020-01-07T00:00:00"/>
  </r>
  <r>
    <x v="2"/>
    <s v="1.1.1.1/19/A/053"/>
    <s v="Vairogdziedzera mezglu digitāla multidisciplināra diagnostiska un prognostiska algoritma izstrāde"/>
    <x v="1"/>
    <d v="2020-01-20T00:00:00"/>
    <s v="RĪGAS STRADIŅA UNIVERSITĀTE"/>
    <s v="90000013771"/>
    <m/>
    <n v="1"/>
    <n v="36"/>
    <n v="599240.4"/>
    <n v="599240.4"/>
    <n v="346360.95"/>
    <s v=""/>
    <s v=""/>
    <s v=""/>
    <n v="207936.41"/>
    <x v="0"/>
    <s v=""/>
    <s v=""/>
    <n v="554297.36"/>
    <s v=""/>
    <n v="44943.040000000001"/>
    <s v=""/>
    <s v=""/>
    <d v="2020-01-07T00:00:00"/>
  </r>
  <r>
    <x v="2"/>
    <s v="1.1.1.1/19/A/054"/>
    <s v="Globālā ģeodēziskā tīkla ilgtermiņa stabilitātes novērtēšana ar kosmiskās ģeodēzijas metodēm (SpaceGeoNet)"/>
    <x v="1"/>
    <d v="2020-01-20T00:00:00"/>
    <s v="RĪGAS TEHNISKĀ UNIVERSITĀTE"/>
    <s v="90000068977"/>
    <s v="LATVIJAS UNIVERSITĀTE,90000076669"/>
    <n v="2"/>
    <n v="36"/>
    <n v="600000"/>
    <n v="600000"/>
    <n v="346800"/>
    <s v=""/>
    <s v=""/>
    <s v=""/>
    <n v="208199.99"/>
    <x v="0"/>
    <s v=""/>
    <s v=""/>
    <n v="600000"/>
    <n v="45000.01"/>
    <s v=""/>
    <s v=""/>
    <s v=""/>
    <d v="2020-01-07T00:00:00"/>
  </r>
  <r>
    <x v="2"/>
    <s v="1.1.1.1/19/A/055"/>
    <s v="Vertikāles nolieču mērījumu metodoloģijas izveide un tās inovatīvie pielietojumi"/>
    <x v="1"/>
    <d v="2020-01-20T00:00:00"/>
    <s v="LATVIJAS UNIVERSITĀTE"/>
    <s v="90000076669"/>
    <m/>
    <n v="1"/>
    <n v="36"/>
    <n v="599427.35"/>
    <n v="599427.35"/>
    <n v="346469.01"/>
    <s v=""/>
    <s v=""/>
    <s v=""/>
    <n v="208001.28"/>
    <x v="0"/>
    <s v=""/>
    <s v=""/>
    <n v="599427.35"/>
    <n v="44957.06"/>
    <s v=""/>
    <s v=""/>
    <s v=""/>
    <d v="2020-01-07T00:00:00"/>
  </r>
  <r>
    <x v="2"/>
    <s v="1.1.1.1/19/A/056"/>
    <s v="Ilgtspējīgu izejmateriālu siltumizolācijas izstrādne ar zema globālā sasilšanas potenciāla uzputošanās aģentiem"/>
    <x v="1"/>
    <d v="2020-01-20T00:00:00"/>
    <s v="Atvasināta publiska persona &quot;Latvijas Valsts koksnes ķīmijas institūts&quot;"/>
    <s v="90002128378"/>
    <s v="Sabiedrība ar ierobežotu atbildību &quot;Ritols&quot;,40103003433"/>
    <n v="3"/>
    <n v="36"/>
    <n v="662199.07999999996"/>
    <n v="648549.07999999996"/>
    <n v="374861.35"/>
    <s v=""/>
    <s v=""/>
    <s v=""/>
    <n v="225046.54"/>
    <x v="0"/>
    <s v=""/>
    <s v=""/>
    <n v="628516.88"/>
    <n v="28608.99"/>
    <n v="20032.2"/>
    <s v=""/>
    <n v="13650"/>
    <d v="2020-01-07T00:00:00"/>
  </r>
  <r>
    <x v="2"/>
    <s v="1.1.1.1/19/A/057"/>
    <s v="Jaunas zāļu kandidātvielas izpēte"/>
    <x v="4"/>
    <d v="2020-12-21T00:00:00"/>
    <s v="Akciju sabiedrība &quot;GRINDEKS&quot;"/>
    <s v="40003034935"/>
    <m/>
    <n v="1"/>
    <n v="36"/>
    <n v="577563.25"/>
    <n v="477325"/>
    <n v="310261.25"/>
    <s v=""/>
    <s v=""/>
    <s v=""/>
    <s v=""/>
    <x v="1"/>
    <s v=""/>
    <s v=""/>
    <n v="310261.25"/>
    <s v=""/>
    <n v="167063.75"/>
    <s v=""/>
    <n v="100238.25"/>
    <d v="2020-01-07T00:00:00"/>
  </r>
  <r>
    <x v="2"/>
    <s v="1.1.1.1/19/A/058"/>
    <s v="Jauna aditīvās ražošanas materiāla izstrāde un testēšana"/>
    <x v="2"/>
    <d v="2020-04-08T00:00:00"/>
    <s v="Metal3d SIA"/>
    <s v="44103127867"/>
    <m/>
    <n v="1"/>
    <n v="26"/>
    <n v="509118"/>
    <n v="478055.5"/>
    <n v="334638.84999999998"/>
    <s v=""/>
    <s v=""/>
    <s v=""/>
    <s v=""/>
    <x v="1"/>
    <s v=""/>
    <s v=""/>
    <n v="334638.84999999998"/>
    <s v=""/>
    <n v="143416.65"/>
    <s v=""/>
    <n v="31062.5"/>
    <d v="2020-01-07T00:00:00"/>
  </r>
  <r>
    <x v="2"/>
    <s v="1.1.1.1/19/A/059"/>
    <s v="Modulāras mežizstrādes mašīnas un rekomendāciju izstrādāšana sīkkoku zāģēšanai, smalcināšanai un pievešanai īscirtmeta kokaugu stādījumos"/>
    <x v="1"/>
    <d v="2020-01-20T00:00:00"/>
    <s v="Atvasināta publiska persona &quot;Latvijas Valsts mežzinātnes institūts &quot;Silava&quot;&quot;"/>
    <s v="90002121030"/>
    <m/>
    <n v="1"/>
    <n v="34"/>
    <n v="652419.4"/>
    <n v="652419.4"/>
    <n v="424072.6"/>
    <s v=""/>
    <s v=""/>
    <s v=""/>
    <s v=""/>
    <x v="1"/>
    <s v=""/>
    <s v=""/>
    <n v="424072.6"/>
    <s v=""/>
    <n v="228346.8"/>
    <s v=""/>
    <s v=""/>
    <d v="2020-01-07T00:00:00"/>
  </r>
  <r>
    <x v="2"/>
    <s v="1.1.1.1/19/A/060"/>
    <s v="IKT risinājumu pielietojuma attīstības iespēju izpēte regulētās pakalpojumu industrijās Latvijā"/>
    <x v="1"/>
    <d v="2020-01-14T00:00:00"/>
    <s v="'BANKU AUGSTSKOLA'"/>
    <s v="90000437699"/>
    <m/>
    <n v="1"/>
    <n v="36"/>
    <n v="600000"/>
    <n v="600000"/>
    <n v="346800"/>
    <s v=""/>
    <s v=""/>
    <s v=""/>
    <n v="208200"/>
    <x v="0"/>
    <s v=""/>
    <s v=""/>
    <n v="555000"/>
    <s v=""/>
    <n v="45000"/>
    <s v=""/>
    <s v=""/>
    <d v="2020-01-07T00:00:00"/>
  </r>
  <r>
    <x v="2"/>
    <s v="1.1.1.1/19/A/061"/>
    <s v="Heterobasidion izraisītās sakņu trupes ierobežošana: bioloģisko un ķīmisko aizsardzības līdzekļu efektivitāte"/>
    <x v="1"/>
    <d v="2020-01-20T00:00:00"/>
    <s v="Atvasināta publiska persona &quot;Latvijas Valsts mežzinātnes institūts &quot;Silava&quot;&quot;"/>
    <s v="90002121030"/>
    <s v="Sabiedrība ar ierobežotu atbildību &quot;M.K. Mežs&quot;,40103285465"/>
    <n v="1"/>
    <n v="36"/>
    <n v="537667.06999999995"/>
    <n v="537667.06999999995"/>
    <n v="310771.56"/>
    <s v=""/>
    <s v=""/>
    <s v=""/>
    <n v="186570.47"/>
    <x v="0"/>
    <s v=""/>
    <s v=""/>
    <n v="497342.03"/>
    <s v=""/>
    <n v="40325.040000000001"/>
    <s v=""/>
    <s v=""/>
    <d v="2020-01-07T00:00:00"/>
  </r>
  <r>
    <x v="2"/>
    <s v="1.1.1.1/19/A/062"/>
    <s v="Vēja erozijas aizsargjoslu, meliorācijas sistēmu buferjoslu un dabisko ūdensteču aizsargjoslām piegulošo teritoriju transformēšana biomasas ražotnēs"/>
    <x v="1"/>
    <d v="2020-01-14T00:00:00"/>
    <s v="Atvasināta publiska persona &quot;Latvijas Valsts mežzinātnes institūts &quot;Silava&quot;&quot;"/>
    <s v="90002121030"/>
    <m/>
    <n v="1"/>
    <n v="36"/>
    <n v="709164.67"/>
    <n v="709164.67"/>
    <n v="460957.04"/>
    <s v=""/>
    <s v=""/>
    <s v=""/>
    <s v=""/>
    <x v="1"/>
    <s v=""/>
    <s v=""/>
    <n v="460957.04"/>
    <s v=""/>
    <n v="248207.63"/>
    <s v=""/>
    <s v=""/>
    <d v="2020-01-07T00:00:00"/>
  </r>
  <r>
    <x v="2"/>
    <s v="1.1.1.1/19/A/063"/>
    <s v="Organisko augšņu klimata izmaiņu mazināšanas potenciāla modelēšanas rīku izstrādāšana aramzemēm un ilggadīgajiem zālājiem"/>
    <x v="1"/>
    <d v="2020-01-20T00:00:00"/>
    <s v="Atvasināta publiska persona &quot;Latvijas Valsts mežzinātnes institūts &quot;Silava&quot;&quot;"/>
    <s v="90002121030"/>
    <m/>
    <n v="1"/>
    <n v="36"/>
    <n v="596311.62"/>
    <n v="596311.62"/>
    <n v="387602.54"/>
    <s v=""/>
    <s v=""/>
    <s v=""/>
    <s v=""/>
    <x v="1"/>
    <s v=""/>
    <s v=""/>
    <n v="387602.54"/>
    <s v=""/>
    <n v="208709.08"/>
    <s v=""/>
    <s v=""/>
    <d v="2020-01-07T00:00:00"/>
  </r>
  <r>
    <x v="2"/>
    <s v="1.1.1.1/19/A/064"/>
    <s v="Siltumnīcefekta gāzu emisijas faktoru un lēmumu pieņemšanas atbalsta rīku izstrāde degradētu kūdrāju apsaimniekošanai pēc kūdras ieguves"/>
    <x v="2"/>
    <d v="2020-04-07T00:00:00"/>
    <s v="Atvasināta publiska persona &quot;Latvijas Valsts mežzinātnes institūts &quot;Silava&quot;&quot;"/>
    <s v="90002121030"/>
    <m/>
    <n v="1"/>
    <n v="36"/>
    <n v="675370.69"/>
    <n v="675370.69"/>
    <n v="438990.94"/>
    <s v=""/>
    <s v=""/>
    <s v=""/>
    <s v=""/>
    <x v="1"/>
    <s v=""/>
    <s v=""/>
    <n v="675370.69"/>
    <n v="236379.75"/>
    <s v=""/>
    <s v=""/>
    <s v=""/>
    <d v="2020-01-07T00:00:00"/>
  </r>
  <r>
    <x v="2"/>
    <s v="1.1.1.1/19/A/065"/>
    <s v="Lokāli pielietota metformīna ietekme uz ādas mikrobiomu un ādas imunitāti"/>
    <x v="1"/>
    <d v="2020-01-14T00:00:00"/>
    <s v="Atvasināta publiska persona &quot;Latvijas Biomedicīnas pētījumu un studiju centrs&quot;"/>
    <s v="90002120158"/>
    <s v="Latvia MGI Tech SIA,50203081351_x000a_SIA &quot;Inbloom&quot;,40103916421"/>
    <n v="3"/>
    <n v="36"/>
    <n v="648648"/>
    <n v="648648"/>
    <n v="374918.54"/>
    <s v=""/>
    <s v=""/>
    <s v=""/>
    <n v="225080.86"/>
    <x v="0"/>
    <s v=""/>
    <s v=""/>
    <n v="609729.12"/>
    <n v="9729.7199999999993"/>
    <n v="38918.879999999997"/>
    <s v=""/>
    <s v=""/>
    <d v="2020-01-07T00:00:00"/>
  </r>
  <r>
    <x v="2"/>
    <s v="1.1.1.1/19/A/066"/>
    <s v="Rotoru vibrācijas mazināšanas iespējas ar inovatīva automātiskā balansiera palīdzību"/>
    <x v="1"/>
    <d v="2020-01-20T00:00:00"/>
    <s v="RĪGAS TEHNISKĀ UNIVERSITĀTE"/>
    <s v="90000068977"/>
    <s v="SIA &quot;Rail Balt&quot;,40103402893"/>
    <n v="3"/>
    <n v="36"/>
    <n v="444710.13"/>
    <n v="422000"/>
    <n v="243916.01"/>
    <s v=""/>
    <s v=""/>
    <s v=""/>
    <n v="146433.99"/>
    <x v="0"/>
    <s v=""/>
    <s v=""/>
    <n v="390350"/>
    <s v=""/>
    <n v="31650"/>
    <s v=""/>
    <n v="22710.13"/>
    <d v="2020-01-07T00:00:00"/>
  </r>
  <r>
    <x v="2"/>
    <s v="1.1.1.1/19/A/067"/>
    <s v="Virsmu īpašību uzlabojoši nanostrukturēti keramiskie pārklājumi un to iegūšanas tehnoloģijas izstrādāšana"/>
    <x v="1"/>
    <d v="2020-01-20T00:00:00"/>
    <s v="RĪGAS TEHNISKĀ UNIVERSITĀTE"/>
    <s v="90000068977"/>
    <s v="SIA &quot;AGL TECHNOLOGIES&quot;,40103163626"/>
    <n v="3"/>
    <n v="36"/>
    <n v="559993.49"/>
    <n v="559993.49"/>
    <n v="323676.24"/>
    <s v=""/>
    <s v=""/>
    <s v=""/>
    <n v="194317.74"/>
    <x v="0"/>
    <s v=""/>
    <s v=""/>
    <n v="528088.82999999996"/>
    <n v="10094.85"/>
    <n v="31904.66"/>
    <s v=""/>
    <s v=""/>
    <d v="2020-01-07T00:00:00"/>
  </r>
  <r>
    <x v="2"/>
    <s v="1.1.1.1/19/A/068"/>
    <s v="Adaptīvais enerģijas konektors gandrīz nulles enerģijas ēku kopienām"/>
    <x v="1"/>
    <d v="2020-01-20T00:00:00"/>
    <s v="RĪGAS TEHNISKĀ UNIVERSITĀTE"/>
    <s v="90000068977"/>
    <s v="Sabiedrība ar ierobežotu atbildību &quot;DUO SYSTEMS&quot;,50103252911"/>
    <n v="1"/>
    <n v="36"/>
    <n v="629915.17000000004"/>
    <n v="629915.17000000004"/>
    <n v="364090.95"/>
    <s v=""/>
    <s v=""/>
    <s v=""/>
    <n v="218580.58"/>
    <x v="0"/>
    <s v=""/>
    <s v=""/>
    <n v="594494.64"/>
    <n v="11823.11"/>
    <n v="35420.53"/>
    <s v=""/>
    <s v=""/>
    <d v="2020-01-07T00:00:00"/>
  </r>
  <r>
    <x v="2"/>
    <s v="1.1.1.1/19/A/069"/>
    <s v="Izglītojamo uzmanības koncentrācijas vērtēšanas metode, izmantojot  neapzināto kustību reģistrāciju ar e- tekstila ierīci"/>
    <x v="1"/>
    <d v="2020-01-20T00:00:00"/>
    <s v="RĪGAS TEHNISKĀ UNIVERSITĀTE"/>
    <s v="90000068977"/>
    <m/>
    <n v="3"/>
    <n v="36"/>
    <n v="555354"/>
    <n v="555354"/>
    <n v="320995"/>
    <s v=""/>
    <s v=""/>
    <s v=""/>
    <n v="192648"/>
    <x v="0"/>
    <s v=""/>
    <s v=""/>
    <n v="527591"/>
    <n v="13948"/>
    <n v="27763"/>
    <s v=""/>
    <s v=""/>
    <d v="2020-01-07T00:00:00"/>
  </r>
  <r>
    <x v="2"/>
    <s v="1.1.1.1/19/A/070"/>
    <s v="Daudzslāņu volumetrisku displeja ekrānu optisko īpašību_x000a_uzlabošana, izmantojot starpslāņu laminēšanu ar optiskajiem polimēriem"/>
    <x v="2"/>
    <d v="2020-09-08T00:00:00"/>
    <s v="SIA Lightspace Technologies"/>
    <s v="40103758550"/>
    <s v="SIA &quot;EUROLCDS&quot;,41203040030_x000a_SIA Lightspace Technologies,40103758550"/>
    <n v="2"/>
    <n v="24"/>
    <n v="848841.58"/>
    <n v="791914.12"/>
    <n v="586872.72"/>
    <s v=""/>
    <s v=""/>
    <s v=""/>
    <s v=""/>
    <x v="1"/>
    <s v=""/>
    <s v=""/>
    <n v="586872.72"/>
    <s v=""/>
    <n v="205041.4"/>
    <s v=""/>
    <n v="56927.46"/>
    <d v="2020-01-07T00:00:00"/>
  </r>
  <r>
    <x v="2"/>
    <s v="1.1.1.1/19/A/071"/>
    <s v="LV: Kompleksa pārstrādes tehnoloģija kritisko izejvielu zaļai ieguvei no e-lūžņiem (COMTEC)_x000a__x000a_EN: Complex recycling technology for green extraction of critical raw materials from e-scrap (COMTEC)"/>
    <x v="1"/>
    <d v="2020-01-14T00:00:00"/>
    <s v="RĪGAS TEHNISKĀ UNIVERSITĀTE"/>
    <s v="90000068977"/>
    <m/>
    <n v="1"/>
    <n v="36"/>
    <n v="648000"/>
    <n v="648000"/>
    <n v="599400"/>
    <s v=""/>
    <s v=""/>
    <s v=""/>
    <n v="48600"/>
    <x v="0"/>
    <s v=""/>
    <s v=""/>
    <n v="648000"/>
    <s v=""/>
    <s v=""/>
    <s v=""/>
    <s v=""/>
    <d v="2020-01-07T00:00:00"/>
  </r>
  <r>
    <x v="2"/>
    <s v="1.1.1.1/19/A/072"/>
    <s v="Tiešsaistes sensori un agrīnās diagnostikas metodes kvalitātes mērījumu nodrošināšanai ūdens piegādes tīklā - WATSONs"/>
    <x v="1"/>
    <d v="2020-01-15T00:00:00"/>
    <s v="RĪGAS TEHNISKĀ UNIVERSITĀTE"/>
    <s v="90000068977"/>
    <m/>
    <n v="1"/>
    <n v="26"/>
    <n v="645679.91"/>
    <n v="612331.91"/>
    <n v="566407.02"/>
    <s v=""/>
    <s v=""/>
    <s v=""/>
    <s v=""/>
    <x v="1"/>
    <s v=""/>
    <s v=""/>
    <n v="612331.91"/>
    <n v="45924.89"/>
    <s v=""/>
    <n v="33348"/>
    <s v=""/>
    <d v="2020-01-07T00:00:00"/>
  </r>
  <r>
    <x v="2"/>
    <s v="1.1.1.1/19/A/073"/>
    <s v="Jaunu sensoru izstrāde un to pielietojumu izpēte satiksmes un gājēju plūsmas datu iegūšanai viedo pilsētu apgaismojuma un citu pilsētvides plānošanas risinājumu uzlabošanai"/>
    <x v="1"/>
    <d v="2020-03-30T00:00:00"/>
    <s v="SIA &quot;Citintelly&quot;"/>
    <s v="40103372620"/>
    <s v="Valsts zinātniskais institūts - atvasināta publiska persona &quot;Elektronikas un datorzinātņu institūts&quot;,90002135242"/>
    <n v="2"/>
    <n v="36"/>
    <n v="855677.98"/>
    <n v="847036.65"/>
    <n v="599024.31999999995"/>
    <s v=""/>
    <s v=""/>
    <s v=""/>
    <s v=""/>
    <x v="1"/>
    <s v=""/>
    <s v=""/>
    <n v="599024.31999999995"/>
    <s v=""/>
    <n v="248012.33"/>
    <s v=""/>
    <n v="8641.33"/>
    <d v="2020-01-07T00:00:00"/>
  </r>
  <r>
    <x v="2"/>
    <s v="1.1.1.1/19/A/074"/>
    <s v="Ārējo protēžu ar osseointegrētu fiksāciju slodzes sadales mezgla izstrāde un izpēte amputācijas pacientu rehabilitācijas un dzīves kvalitātes uzlabošanai"/>
    <x v="1"/>
    <d v="2020-01-14T00:00:00"/>
    <s v="Sabiedrība ar ierobežotu atbildību &quot;TEHNISKĀ ORTOPĒDIJA&quot;"/>
    <s v="40003517130"/>
    <s v="RĪGAS TEHNISKĀ UNIVERSITĀTE,90000068977"/>
    <n v="2"/>
    <n v="36"/>
    <n v="755198.32"/>
    <n v="719498.32"/>
    <n v="515088.84"/>
    <s v=""/>
    <s v=""/>
    <s v=""/>
    <s v=""/>
    <x v="1"/>
    <s v=""/>
    <s v=""/>
    <n v="515088.84"/>
    <s v=""/>
    <n v="204409.48"/>
    <s v=""/>
    <n v="35700"/>
    <d v="2020-01-07T00:00:00"/>
  </r>
  <r>
    <x v="2"/>
    <s v="1.1.1.1/19/A/075"/>
    <s v="Biorafinēšanas pieeja efektīvu kosmētikas izejvielu ieguvei no ārstniecības augu pārstrādes un augu šūnu kultivēšanas procesu blakusproduktiem."/>
    <x v="2"/>
    <d v="2020-05-13T00:00:00"/>
    <s v="Nodibinājums &quot;VIDES RISINĀJUMU INSTITŪTS&quot;"/>
    <s v="50008131571"/>
    <s v="&quot;Alternative Plants&quot; SIA,40203057216_x000a_Sabiedrība ar ierobežotu atbildību &quot;FIELD AND FOREST&quot;,40003759259"/>
    <n v="3"/>
    <n v="36"/>
    <n v="810878.66"/>
    <n v="799801.16"/>
    <n v="584177.01"/>
    <s v=""/>
    <s v=""/>
    <s v=""/>
    <s v=""/>
    <x v="1"/>
    <s v=""/>
    <s v=""/>
    <n v="584177.01"/>
    <s v=""/>
    <n v="215624.15"/>
    <s v=""/>
    <n v="11077.5"/>
    <d v="2020-01-07T00:00:00"/>
  </r>
  <r>
    <x v="2"/>
    <s v="1.1.1.1/19/A/076"/>
    <s v="IT atbalsta sistēmas prototips atgriezeniskās saites sniegšanai skolēnu snieguma uzlabošanai  tekstpratības un rēķinpratības apguvei"/>
    <x v="2"/>
    <d v="2020-08-21T00:00:00"/>
    <s v="LATVIJAS UNIVERSITĀTE"/>
    <s v="90000076669"/>
    <m/>
    <n v="3"/>
    <n v="36"/>
    <n v="645893.75"/>
    <n v="645893.75"/>
    <n v="373326.58"/>
    <s v=""/>
    <s v=""/>
    <s v=""/>
    <n v="224125.13"/>
    <x v="0"/>
    <s v=""/>
    <s v=""/>
    <n v="613599.05000000005"/>
    <n v="16147.34"/>
    <n v="32294.7"/>
    <s v=""/>
    <s v=""/>
    <d v="2020-01-07T00:00:00"/>
  </r>
  <r>
    <x v="2"/>
    <s v="1.1.1.1/19/A/077"/>
    <s v="Jaunas pieprasījuma-piedāvājuma vadības sistēmas un to nodrošinošo iekārtu izstrāde elektroenerģijas balancēšanai pārvades tīklu un pieslēguma līmenī"/>
    <x v="2"/>
    <d v="2020-07-09T00:00:00"/>
    <s v="Sabiedrība ar ierobežotu atbildību &quot;Tet&quot;"/>
    <s v="40003052786"/>
    <s v="Sabiedrība ar ierobežotu atbildību &quot;ETAGO network&quot;,40103929820"/>
    <n v="2"/>
    <n v="22"/>
    <n v="603464.65"/>
    <n v="541371.85"/>
    <n v="328666.84000000003"/>
    <s v=""/>
    <s v=""/>
    <s v=""/>
    <s v=""/>
    <x v="1"/>
    <s v=""/>
    <s v=""/>
    <n v="328666.84000000003"/>
    <s v=""/>
    <n v="212705.01"/>
    <s v=""/>
    <n v="62092.800000000003"/>
    <d v="2020-01-07T00:00:00"/>
  </r>
  <r>
    <x v="2"/>
    <s v="1.1.1.1/19/A/078"/>
    <s v="Ražošanas protokola adaptācija un optimizācija klīniskās kategorijas galētājšūnu (NK) produktiem ar potenciālo izmantošanu olnīcu vēža imūnterapijā."/>
    <x v="1"/>
    <d v="2020-01-14T00:00:00"/>
    <s v="Valsts sabiedrība ar ierobežotu atbildību &quot;Paula Stradiņa klīniskā universitātes slimnīca&quot;"/>
    <s v="40003457109"/>
    <m/>
    <n v="1"/>
    <n v="24"/>
    <n v="369251"/>
    <n v="369251"/>
    <n v="240013.15"/>
    <s v=""/>
    <s v=""/>
    <s v=""/>
    <s v=""/>
    <x v="1"/>
    <s v=""/>
    <s v=""/>
    <n v="240013.15"/>
    <s v=""/>
    <n v="129237.85"/>
    <s v=""/>
    <s v=""/>
    <d v="2020-01-07T00:00:00"/>
  </r>
  <r>
    <x v="2"/>
    <s v="1.1.1.1/19/A/079"/>
    <s v="Mazjaudas elektrospēkratu (L7e) ekspluatācijas īpašību izpēte un prototipa izstrāde"/>
    <x v="1"/>
    <d v="2020-01-16T00:00:00"/>
    <s v="Akciju sabiedrība &quot;LATVO&quot;"/>
    <s v="40003184975"/>
    <m/>
    <n v="1"/>
    <n v="36"/>
    <n v="639953"/>
    <n v="584597"/>
    <n v="379988.05"/>
    <s v=""/>
    <s v=""/>
    <s v=""/>
    <s v=""/>
    <x v="1"/>
    <s v=""/>
    <s v=""/>
    <n v="379988.05"/>
    <s v=""/>
    <n v="204608.95"/>
    <s v=""/>
    <n v="55356"/>
    <d v="2020-01-07T00:00:00"/>
  </r>
  <r>
    <x v="2"/>
    <s v="1.1.1.1/19/A/080"/>
    <s v="Elektromagnētiska tehnoloģija ar nano-daļiņām stiprināta vieglā sakausējuma kristalizēšanas procesam 3D drukas pielietojumam"/>
    <x v="2"/>
    <d v="2020-04-03T00:00:00"/>
    <s v="LATVIJAS UNIVERSITĀTE"/>
    <s v="90000076669"/>
    <m/>
    <n v="2"/>
    <n v="36"/>
    <n v="645000"/>
    <n v="645000"/>
    <n v="372810"/>
    <s v=""/>
    <s v=""/>
    <s v=""/>
    <n v="223815"/>
    <x v="0"/>
    <s v=""/>
    <s v=""/>
    <n v="625442.43000000005"/>
    <n v="28817.43"/>
    <n v="19557.57"/>
    <s v=""/>
    <s v=""/>
    <d v="2020-01-07T00:00:00"/>
  </r>
  <r>
    <x v="2"/>
    <s v="1.1.1.1/19/A/081"/>
    <s v="Personalizētas krūts vēža ārstēšanas metodes izstrāde."/>
    <x v="1"/>
    <d v="2020-01-14T00:00:00"/>
    <s v="LATVIJAS UNIVERSITĀTE"/>
    <s v="90000076669"/>
    <s v="Sabiedrība ar ierobežotu atbildību &quot;Roche Latvija&quot;,40003731032"/>
    <n v="1"/>
    <n v="36"/>
    <n v="624971.36"/>
    <n v="624971.36"/>
    <n v="531225.66"/>
    <s v=""/>
    <s v=""/>
    <s v=""/>
    <n v="46872.85"/>
    <x v="0"/>
    <s v=""/>
    <s v=""/>
    <n v="624971.36"/>
    <n v="46872.85"/>
    <s v=""/>
    <s v=""/>
    <s v=""/>
    <d v="2020-01-07T00:00:00"/>
  </r>
  <r>
    <x v="2"/>
    <s v="1.1.1.1/19/A/082"/>
    <s v="Mākslīgā intelekta asistents daudzvalodu sapulču pārvaldībai"/>
    <x v="2"/>
    <d v="2020-09-08T00:00:00"/>
    <s v="Sabiedrība ar ierobežotu atbildību &quot;TILDE&quot;"/>
    <s v="40003027238"/>
    <m/>
    <n v="1"/>
    <n v="36"/>
    <n v="616396.03"/>
    <n v="604434"/>
    <n v="425783.82"/>
    <s v=""/>
    <s v=""/>
    <s v=""/>
    <s v=""/>
    <x v="1"/>
    <s v=""/>
    <s v=""/>
    <n v="425783.82"/>
    <s v=""/>
    <n v="178650.18"/>
    <s v=""/>
    <n v="11962.03"/>
    <d v="2020-01-07T00:00:00"/>
  </r>
  <r>
    <x v="2"/>
    <s v="1.1.1.1/19/A/083"/>
    <s v="Audu kultūru pielietojuma izpēte apdraudēto ārstniecības augu sugu komerciālai pavairošanai"/>
    <x v="2"/>
    <d v="2020-05-13T00:00:00"/>
    <s v="Nodibinājums &quot;VIDES RISINĀJUMU INSTITŪTS&quot;"/>
    <s v="50008131571"/>
    <s v="Sabiedrība ar ierobežotu atbildību &quot;FIELD AND FOREST&quot;,40003759259"/>
    <n v="2"/>
    <n v="36"/>
    <n v="747226.2"/>
    <n v="733261.2"/>
    <n v="531312.06000000006"/>
    <s v=""/>
    <s v=""/>
    <s v=""/>
    <s v=""/>
    <x v="1"/>
    <s v=""/>
    <s v=""/>
    <n v="531312.06000000006"/>
    <s v=""/>
    <n v="201949.14"/>
    <s v=""/>
    <n v="13965"/>
    <d v="2020-01-07T00:00:00"/>
  </r>
  <r>
    <x v="2"/>
    <s v="1.1.1.1/19/A/084"/>
    <s v="Ūdens attīrīšana ar fotodisociācijas metodi: jaunas, unikālas tehnoloģijas izstrāde"/>
    <x v="1"/>
    <d v="2020-01-15T00:00:00"/>
    <s v="DAUGAVPILS UNIVERSITĀTE"/>
    <s v="90000065985"/>
    <s v="Sabiedrība ar ierobežotu atbildību &quot;MOTTRA&quot;,40003578169_x000a_SIA Zinātniskās pētniecības centrs HIDROBIOTEH,40103579688"/>
    <n v="1"/>
    <n v="36"/>
    <n v="599998"/>
    <n v="589540"/>
    <n v="501109.02"/>
    <s v=""/>
    <s v=""/>
    <s v=""/>
    <n v="44215.5"/>
    <x v="0"/>
    <s v=""/>
    <s v=""/>
    <n v="545324.52"/>
    <s v=""/>
    <n v="44215.48"/>
    <n v="10458"/>
    <s v=""/>
    <d v="2020-01-07T00:00:00"/>
  </r>
  <r>
    <x v="2"/>
    <s v="1.1.1.1/19/A/085"/>
    <s v="Jaunu IoT sistēmu algoritmu izveide ēku enerģijas matemātiskajai modelēšanai un automatizētai patērētāju energoefektivitātes iespēju identificēšanai (eMAP)"/>
    <x v="1"/>
    <d v="2020-01-20T00:00:00"/>
    <s v="RĪGAS TEHNISKĀ UNIVERSITĀTE"/>
    <s v="90000068977"/>
    <s v="Sabiedrība ar ierobežotu atbildību &quot;TERMOLAT&quot;,40103306998"/>
    <n v="1"/>
    <n v="36"/>
    <n v="634418.4"/>
    <n v="634418.4"/>
    <n v="539255.63"/>
    <s v=""/>
    <s v=""/>
    <s v=""/>
    <n v="47581.38"/>
    <x v="0"/>
    <s v=""/>
    <s v=""/>
    <n v="586837.01"/>
    <s v=""/>
    <n v="47581.39"/>
    <s v=""/>
    <s v=""/>
    <d v="2020-01-07T00:00:00"/>
  </r>
  <r>
    <x v="2"/>
    <s v="1.1.1.1/19/A/086"/>
    <s v="Jauni heterogēni sārmzemju metālu oksīdu katalizatori modernas biodīzeļdegvielas sintēzei"/>
    <x v="1"/>
    <d v="2020-01-20T00:00:00"/>
    <s v="RĪGAS TEHNISKĀ UNIVERSITĀTE"/>
    <s v="90000068977"/>
    <s v="&quot;VK Terminal Services&quot; SIA,40003885483"/>
    <n v="2"/>
    <n v="36"/>
    <n v="648343.15"/>
    <n v="648343.15"/>
    <n v="374742.33"/>
    <s v=""/>
    <s v=""/>
    <s v=""/>
    <n v="224975.07"/>
    <x v="0"/>
    <s v=""/>
    <s v=""/>
    <n v="619038.03"/>
    <n v="19320.63"/>
    <n v="29305.119999999999"/>
    <s v=""/>
    <s v=""/>
    <d v="2020-01-07T00:00:00"/>
  </r>
  <r>
    <x v="2"/>
    <s v="1.1.1.1/19/A/087"/>
    <s v="2-pheniletanolu saturošas eļlas ieguve kosmētikas industrijas vajadzībām, izmantojot divfāzu fermentāciju ar netradicionāliem raugiem"/>
    <x v="1"/>
    <d v="2020-01-14T00:00:00"/>
    <s v="LATVIJAS UNIVERSITĀTE"/>
    <s v="90000076669"/>
    <s v="Akciju sabiedrība &quot;Biotehniskais centrs&quot;,40003280438"/>
    <n v="2"/>
    <n v="36"/>
    <n v="648600"/>
    <n v="648600"/>
    <n v="374890.8"/>
    <s v=""/>
    <s v=""/>
    <s v=""/>
    <n v="225064.2"/>
    <x v="0"/>
    <s v=""/>
    <s v=""/>
    <n v="599955"/>
    <s v=""/>
    <n v="48645"/>
    <s v=""/>
    <s v=""/>
    <d v="2020-01-07T00:00:00"/>
  </r>
  <r>
    <x v="2"/>
    <s v="1.1.1.1/19/A/088"/>
    <s v="Izkliedētās ģenerācijas, viedo un ražojošo patērētāju agregētās darbības modelēšana un optimizācija energosistēmas elastībai"/>
    <x v="1"/>
    <d v="2020-01-20T00:00:00"/>
    <s v="Valsts zinātniskais institūts - atvasināta publiska persona  &quot;Fizikālās enerģētikas institūts&quot;"/>
    <s v="90002128912"/>
    <s v="SIA &quot;MVBK&quot;,40103895702"/>
    <n v="2"/>
    <n v="24"/>
    <n v="587729.37"/>
    <n v="570488.37"/>
    <n v="512909.23"/>
    <s v=""/>
    <s v=""/>
    <s v=""/>
    <s v=""/>
    <x v="1"/>
    <s v=""/>
    <s v=""/>
    <n v="512909.23"/>
    <s v=""/>
    <n v="57579.14"/>
    <s v=""/>
    <n v="17241"/>
    <d v="2020-01-07T00:00:00"/>
  </r>
  <r>
    <x v="2"/>
    <s v="1.1.1.1/19/A/089"/>
    <s v="Bērza miza kā vērtīga, atjaunojama izejviela bez-formaldehīda skaidu plātņu un suberīnskābju poliolu iegūšanai poliuretānu izstrādei"/>
    <x v="2"/>
    <d v="2020-10-15T00:00:00"/>
    <s v="Atvasināta publiska persona &quot;Latvijas Valsts koksnes ķīmijas institūts&quot;"/>
    <s v="90002128378"/>
    <s v="Sabiedrība ar ierobežotu atbildību &quot;PolyLabs&quot;,40103787761"/>
    <n v="2"/>
    <n v="36"/>
    <n v="645545.06000000006"/>
    <n v="645545.06000000006"/>
    <n v="373125.04"/>
    <s v=""/>
    <s v=""/>
    <s v=""/>
    <n v="224004.12"/>
    <x v="0"/>
    <s v=""/>
    <s v=""/>
    <n v="626117.77"/>
    <n v="28988.61"/>
    <n v="19427.29"/>
    <s v=""/>
    <s v=""/>
    <d v="2020-01-07T00:00:00"/>
  </r>
  <r>
    <x v="2"/>
    <s v="1.1.1.1/19/A/090"/>
    <s v="Pretiekaisuma postbiotiskā prototipa izstrāde"/>
    <x v="1"/>
    <d v="2020-01-20T00:00:00"/>
    <s v="Sabiedrība ar ierobežotu atbildību &quot;JP Biotechnology&quot;"/>
    <s v="40003779128"/>
    <s v="LATVIJAS UNIVERSITĀTE,90000076669"/>
    <n v="3"/>
    <n v="12"/>
    <n v="37500.61"/>
    <n v="37500.61"/>
    <n v="30000.49"/>
    <s v=""/>
    <s v=""/>
    <s v=""/>
    <s v=""/>
    <x v="1"/>
    <s v=""/>
    <s v=""/>
    <n v="30000.49"/>
    <s v=""/>
    <n v="7500.12"/>
    <s v=""/>
    <s v=""/>
    <d v="2020-01-07T00:00:00"/>
  </r>
  <r>
    <x v="2"/>
    <s v="1.1.1.1/19/A/091"/>
    <s v="Inovatīva 1-kanāla lokana endoskopa un inovatīvu līdzekļu tā pilnīgai dezinfekcijai un ilgstošai glabāšanai, transportēšanai dezinficētā stāvoklī prototipu veidošana."/>
    <x v="1"/>
    <d v="2020-01-20T00:00:00"/>
    <s v="&quot;Contra Cancrum Coli&quot;"/>
    <s v="40008052091"/>
    <m/>
    <n v="1"/>
    <n v="36"/>
    <n v="244680"/>
    <n v="244680"/>
    <n v="134080"/>
    <s v=""/>
    <s v=""/>
    <s v=""/>
    <n v="84900"/>
    <x v="0"/>
    <s v=""/>
    <s v=""/>
    <n v="218980"/>
    <s v=""/>
    <n v="25700"/>
    <s v=""/>
    <s v=""/>
    <d v="2020-01-07T00:00:00"/>
  </r>
  <r>
    <x v="2"/>
    <s v="1.1.1.1/19/A/092"/>
    <s v="Jaunas pārtikas kūpināšanas tehnoloģijas izstrāde policiklisko aromātisko ogļūdeņražu (benzpirēna) koncentrācijas samazināšanai kūpinātos gaļas produktos - “Blue smoke”"/>
    <x v="2"/>
    <d v="2020-05-16T00:00:00"/>
    <s v="Sabiedrība ar ierobežotu atbildību &quot;LINDA-1&quot;"/>
    <s v="40003167227"/>
    <s v="Atvasināta publiska persona &quot;Latvijas Valsts mežzinātnes institūts &quot;Silava&quot;&quot;,90002121030"/>
    <n v="2"/>
    <n v="30"/>
    <n v="617503.51"/>
    <n v="601081.51"/>
    <n v="409035.96"/>
    <s v=""/>
    <s v=""/>
    <s v=""/>
    <s v=""/>
    <x v="1"/>
    <s v=""/>
    <s v=""/>
    <n v="409035.96"/>
    <s v=""/>
    <n v="192045.55"/>
    <s v=""/>
    <n v="16422"/>
    <d v="2020-01-07T00:00:00"/>
  </r>
  <r>
    <x v="2"/>
    <s v="1.1.1.1/19/A/093"/>
    <s v="Perspektīvu tuvā infrasarkano staru apgabala fluorescento zondu izstrāde biovizualizācijas pielietojumam"/>
    <x v="1"/>
    <d v="2020-01-20T00:00:00"/>
    <s v="Atvasināta publiska persona &quot;Latvijas Organiskās sintēzes institūts&quot;"/>
    <s v="90002111653"/>
    <s v="Atvasināta publiska persona &quot;Latvijas Biomedicīnas pētījumu un studiju centrs&quot;,90002120158"/>
    <n v="1"/>
    <n v="36"/>
    <n v="648528.36"/>
    <n v="648528.36"/>
    <n v="374849.39"/>
    <s v=""/>
    <s v=""/>
    <s v=""/>
    <n v="225039.34"/>
    <x v="0"/>
    <s v=""/>
    <s v=""/>
    <n v="606267.21"/>
    <n v="6378.48"/>
    <n v="42261.15"/>
    <s v=""/>
    <s v=""/>
    <d v="2020-01-07T00:00:00"/>
  </r>
  <r>
    <x v="2"/>
    <s v="1.1.1.1/19/A/094"/>
    <s v="Viedo tehnoloģiju sistēmas izstrāde Latvijas mājsaimniecību saražoto un patērēto resursu uzskaitei un optimālā patēriņa vadībai"/>
    <x v="1"/>
    <d v="2020-01-20T00:00:00"/>
    <s v="RĪGAS TEHNISKĀ UNIVERSITĀTE"/>
    <s v="90000068977"/>
    <s v="Intellify SIA,42103085955_x000a_&quot;Latvijas Mobilais Telefons&quot; SIA,50003050931"/>
    <n v="2"/>
    <n v="36"/>
    <n v="648640"/>
    <n v="648640"/>
    <n v="374913.92"/>
    <s v=""/>
    <s v=""/>
    <s v=""/>
    <n v="225078.08"/>
    <x v="0"/>
    <s v=""/>
    <s v=""/>
    <n v="599992"/>
    <s v=""/>
    <n v="48648"/>
    <s v=""/>
    <s v=""/>
    <d v="2020-01-07T00:00:00"/>
  </r>
  <r>
    <x v="2"/>
    <s v="1.1.1.1/19/A/095"/>
    <s v="Aitu Vilnas biofiltri Efektīvai vides piesārņojuma Sorbcijai (AVES)"/>
    <x v="1"/>
    <d v="2020-01-14T00:00:00"/>
    <s v="LATVIJAS UNIVERSITĀTE"/>
    <s v="90000076669"/>
    <s v="Sabiedrība ar ierobežotu atbildību &quot;Praktisko tehnoloģiju institūts&quot;,40003849410_x000a_Atvasināta publiska persona &quot;Latvijas Organiskās sintēzes institūts&quot;,90002111653"/>
    <n v="3"/>
    <n v="36"/>
    <n v="625500"/>
    <n v="625500"/>
    <n v="361539"/>
    <s v=""/>
    <s v=""/>
    <s v=""/>
    <n v="217048.51"/>
    <x v="0"/>
    <s v=""/>
    <s v=""/>
    <n v="598496.41"/>
    <n v="19908.900000000001"/>
    <n v="27003.59"/>
    <s v=""/>
    <s v=""/>
    <d v="2020-01-07T00:00:00"/>
  </r>
  <r>
    <x v="2"/>
    <s v="1.1.1.1/19/A/096"/>
    <s v="In-silico modeļa izstrāde  klimatneitrālas būvvides mikrobioma,  nestspējas un kiberdrošības risku robežnosacījumu novērtēšanai."/>
    <x v="1"/>
    <d v="2020-01-20T00:00:00"/>
    <s v="VIDZEMES AUGSTSKOLA"/>
    <s v="90001342592"/>
    <m/>
    <n v="1"/>
    <n v="36"/>
    <n v="492092.61"/>
    <n v="460538.22"/>
    <n v="287774.15999999997"/>
    <s v=""/>
    <s v=""/>
    <s v=""/>
    <n v="172764.06"/>
    <x v="0"/>
    <s v=""/>
    <s v=""/>
    <n v="460538.22"/>
    <s v=""/>
    <s v=""/>
    <n v="31554.39"/>
    <s v=""/>
    <d v="2020-01-07T00:00:00"/>
  </r>
  <r>
    <x v="2"/>
    <s v="1.1.1.1/19/A/097"/>
    <s v="Jauni no Zymomonas mobilis iegūti antimikrobiālie peptīdi pielietojumam ādas un mīksto audu infekciju terapijā"/>
    <x v="2"/>
    <d v="2020-08-21T00:00:00"/>
    <s v="LATVIJAS UNIVERSITĀTE"/>
    <s v="90000076669"/>
    <s v="&quot;Alternative Plants&quot; SIA,40203057216"/>
    <n v="2"/>
    <n v="36"/>
    <n v="601160.42000000004"/>
    <n v="601160.42000000004"/>
    <n v="347470.72"/>
    <s v=""/>
    <s v=""/>
    <s v=""/>
    <n v="208602.67"/>
    <x v="0"/>
    <s v=""/>
    <s v=""/>
    <n v="565187.98"/>
    <n v="9114.59"/>
    <n v="35972.44"/>
    <s v=""/>
    <s v=""/>
    <d v="2020-01-07T00:00:00"/>
  </r>
  <r>
    <x v="2"/>
    <s v="1.1.1.1/19/A/098"/>
    <s v="&quot;Zaļāku&quot; materiālu praktisks lietojums"/>
    <x v="1"/>
    <d v="2020-01-14T00:00:00"/>
    <s v="LATVIJAS LAUKSAIMNIECĪBAS UNIVERSITĀTE"/>
    <s v="90000041898"/>
    <m/>
    <n v="1"/>
    <n v="24"/>
    <n v="483025"/>
    <n v="483025"/>
    <n v="279187"/>
    <s v=""/>
    <s v=""/>
    <s v=""/>
    <n v="167609"/>
    <x v="0"/>
    <s v=""/>
    <s v=""/>
    <n v="483025"/>
    <n v="36229"/>
    <s v=""/>
    <s v=""/>
    <s v=""/>
    <d v="2020-01-07T00:00:00"/>
  </r>
  <r>
    <x v="2"/>
    <s v="1.1.1.1/19/A/099"/>
    <s v="Redzes uztveres pētījumiem un treniņiem paredzēta ar datoru kontrolējamas izkliedes un fokusēšanas nodrošinājuma un programmatūras izveide, un tā pielietojumi redzes diagnostikā"/>
    <x v="1"/>
    <d v="2020-01-20T00:00:00"/>
    <s v="Atvasināta publiska persona LATVIJAS UNIVERSITĀTES CIETVIELU FIZIKAS INSTITŪTS"/>
    <s v="90002124925"/>
    <s v="Sabiedrība ar ierobežotu atbildību &quot;BEVERĪNA&quot;,46603001547"/>
    <n v="2"/>
    <n v="36"/>
    <n v="434074.67"/>
    <n v="434074.67"/>
    <n v="401519.08"/>
    <s v=""/>
    <s v=""/>
    <s v=""/>
    <s v=""/>
    <x v="1"/>
    <s v=""/>
    <s v=""/>
    <n v="401519.08"/>
    <s v=""/>
    <n v="32555.59"/>
    <s v=""/>
    <s v=""/>
    <d v="2020-01-07T00:00:00"/>
  </r>
  <r>
    <x v="2"/>
    <s v="1.1.1.1/19/A/100"/>
    <s v="Jaunu datorprogrammu izstrāde  psihomotorisko attistības spēju novertēšanai  un e-materiālu formatēšanai."/>
    <x v="1"/>
    <d v="2020-01-14T00:00:00"/>
    <s v="SIA &quot;Optika City&quot;"/>
    <s v="40203032072"/>
    <m/>
    <n v="1"/>
    <n v="36"/>
    <n v="600000"/>
    <n v="585000"/>
    <n v="585000"/>
    <s v=""/>
    <s v=""/>
    <s v=""/>
    <s v=""/>
    <x v="1"/>
    <s v=""/>
    <s v=""/>
    <n v="585000"/>
    <s v=""/>
    <s v=""/>
    <s v=""/>
    <n v="15000"/>
    <d v="2020-01-07T00:00:00"/>
  </r>
  <r>
    <x v="2"/>
    <s v="1.1.1.1/19/A/101"/>
    <s v="Ūdeņraža izmantošana gāzes degvielas SEG emisiju samazināšanā transporta un tautsaimniecības sektorā"/>
    <x v="1"/>
    <d v="2020-01-20T00:00:00"/>
    <s v="Atvasināta publiska persona LATVIJAS UNIVERSITĀTES CIETVIELU FIZIKAS INSTITŪTS"/>
    <s v="90002124925"/>
    <m/>
    <n v="1"/>
    <n v="36"/>
    <n v="427854"/>
    <n v="427854"/>
    <n v="395764.96"/>
    <s v=""/>
    <s v=""/>
    <s v=""/>
    <n v="32089.040000000001"/>
    <x v="0"/>
    <s v=""/>
    <s v=""/>
    <n v="427854"/>
    <s v=""/>
    <s v=""/>
    <s v=""/>
    <s v=""/>
    <d v="2020-01-07T00:00:00"/>
  </r>
  <r>
    <x v="2"/>
    <s v="1.1.1.1/19/A/102"/>
    <s v="Kompleksu risinājumu izstrāde un aprobācija starojuma kapilāro siltummaiņu optimālai iekļaušanai gandrīz nulles enerģijas ēku sistēmās un primārās enerģijas patēriņa apkurei un dzesēšanai samazināšanai"/>
    <x v="2"/>
    <d v="2020-10-12T00:00:00"/>
    <s v="LATVIJAS UNIVERSITĀTE"/>
    <s v="90000076669"/>
    <s v="Sabiedrība ar ierobežotu atbildību &quot;Hydrokapillar Tech&quot;,50003700091"/>
    <n v="4"/>
    <n v="36"/>
    <n v="648648"/>
    <n v="648648"/>
    <n v="374918.54"/>
    <s v=""/>
    <s v=""/>
    <s v=""/>
    <n v="225080.85"/>
    <x v="0"/>
    <s v=""/>
    <s v=""/>
    <n v="629188.56000000006"/>
    <n v="29189.17"/>
    <n v="19459.439999999999"/>
    <s v=""/>
    <s v=""/>
    <d v="2020-01-07T00:00:00"/>
  </r>
  <r>
    <x v="2"/>
    <s v="1.1.1.1/19/A/103"/>
    <s v="Masveidā ražojamas zarnu orgānu čipa ierīces izstrāde mikrobiomas un mikrobiomas izdalītu sekretomu analīzei klīniskos paraugos"/>
    <x v="1"/>
    <d v="2020-01-20T00:00:00"/>
    <s v="Atvasināta publiska persona LATVIJAS UNIVERSITĀTES CIETVIELU FIZIKAS INSTITŪTS"/>
    <s v="90002124925"/>
    <s v="Akciju sabiedrība &quot;HansaMatrix&quot;,40003454390_x000a_Atvasināta publiska persona &quot;Latvijas Biomedicīnas pētījumu un studiju centrs&quot;,90002120158"/>
    <n v="3"/>
    <n v="36"/>
    <n v="658369.11"/>
    <n v="648648"/>
    <n v="374918.55"/>
    <s v=""/>
    <s v=""/>
    <s v=""/>
    <n v="225080.86"/>
    <x v="0"/>
    <s v=""/>
    <s v=""/>
    <n v="630201.56999999995"/>
    <n v="30202.16"/>
    <n v="18446.43"/>
    <s v=""/>
    <n v="9721.11"/>
    <d v="2020-01-07T00:00:00"/>
  </r>
  <r>
    <x v="2"/>
    <s v="1.1.1.1/19/A/104"/>
    <s v="Ūdens kvalitātes raksturlielumu noteikšana, izmantojot dinamiskiem ūdeņiem pielāgotu satelītattēlu apstrādes algoritmu"/>
    <x v="1"/>
    <d v="2020-01-20T00:00:00"/>
    <s v="Daugavpils Universitātes aģentūra &quot;Latvijas Hidroekoloģijas institūts&quot;"/>
    <s v="90002129621"/>
    <s v="VENTSPILS AUGSTSKOLA,90000362426"/>
    <n v="1"/>
    <n v="36"/>
    <n v="294477.64"/>
    <n v="294477.64"/>
    <n v="170208.07"/>
    <s v=""/>
    <s v=""/>
    <s v=""/>
    <n v="102183.74"/>
    <x v="0"/>
    <s v=""/>
    <s v=""/>
    <n v="272391.81"/>
    <s v=""/>
    <n v="22085.83"/>
    <s v=""/>
    <s v=""/>
    <d v="2020-01-07T00:00:00"/>
  </r>
  <r>
    <x v="2"/>
    <s v="1.1.1.1/19/A/105"/>
    <s v="Oscilācija un stabilitāte dinamisko sistēmu teorijā"/>
    <x v="1"/>
    <d v="2020-01-14T00:00:00"/>
    <s v="Latvijas Universitātes Matemātikas un informātikas institūts"/>
    <s v="90002111761"/>
    <m/>
    <n v="1"/>
    <n v="36"/>
    <n v="565313.75"/>
    <n v="565313.75"/>
    <n v="326751.35999999999"/>
    <s v=""/>
    <s v=""/>
    <s v=""/>
    <n v="196163.88"/>
    <x v="0"/>
    <s v=""/>
    <s v=""/>
    <n v="522915.24"/>
    <s v=""/>
    <n v="42398.51"/>
    <s v=""/>
    <s v=""/>
    <d v="2020-01-07T00:00:00"/>
  </r>
  <r>
    <x v="2"/>
    <s v="1.1.1.1/19/A/106"/>
    <s v="Statistiskās prognostiskās modeļa izstrāde multiplās sklerozes diagnosticēšanai un profilaksei, pamatojoties uz proteasomu saistītiem ģenētiskiem, epiģenētiskiem un klīniskiem marķieriem."/>
    <x v="1"/>
    <d v="2020-01-20T00:00:00"/>
    <s v="LATVIJAS UNIVERSITĀTE"/>
    <s v="90000076669"/>
    <s v="SIA &quot;GENERA&quot;,40003551431"/>
    <n v="4"/>
    <n v="36"/>
    <n v="648647.6"/>
    <n v="648647.6"/>
    <n v="374918.32"/>
    <s v=""/>
    <s v=""/>
    <s v=""/>
    <n v="225080.71"/>
    <x v="0"/>
    <s v=""/>
    <s v=""/>
    <n v="638467.75"/>
    <n v="38468.720000000001"/>
    <n v="10179.85"/>
    <s v=""/>
    <s v=""/>
    <d v="2020-01-07T00:00:00"/>
  </r>
  <r>
    <x v="2"/>
    <s v="1.1.1.1/19/A/107"/>
    <s v="Kompozīta betona risinājums nenoņemamu veidņu sistēmās"/>
    <x v="1"/>
    <d v="2020-01-14T00:00:00"/>
    <s v="Sabiedrība ar ierobežotu atbildību &quot;VST LATVIA&quot;"/>
    <s v="40203125743"/>
    <m/>
    <n v="1"/>
    <n v="18"/>
    <n v="737896"/>
    <n v="629616"/>
    <n v="469712"/>
    <s v=""/>
    <s v=""/>
    <s v=""/>
    <s v=""/>
    <x v="1"/>
    <s v=""/>
    <s v=""/>
    <n v="469712"/>
    <s v=""/>
    <n v="159904"/>
    <s v=""/>
    <n v="108280"/>
    <d v="2020-01-07T00:00:00"/>
  </r>
  <r>
    <x v="2"/>
    <s v="1.1.1.1/19/A/108"/>
    <s v="Modelēšanas sistēmas izstrāde ilgtspējīgai ūdens apsaimniekošanas un lauksaimnieciskās darbības aktivitāšu harmonizēšanai"/>
    <x v="1"/>
    <d v="2020-01-14T00:00:00"/>
    <s v="LATVIJAS UNIVERSITĀTE"/>
    <s v="90000076669"/>
    <s v="Sabiedrība ar ierobežotu atbildību &quot;Procesu analīzes un izpētes centrs&quot;,40003203547"/>
    <n v="3"/>
    <n v="36"/>
    <n v="646886.21"/>
    <n v="646886.21"/>
    <n v="549853.28"/>
    <s v=""/>
    <s v=""/>
    <s v=""/>
    <n v="48516.47"/>
    <x v="0"/>
    <s v=""/>
    <s v=""/>
    <n v="627479.62"/>
    <n v="29109.87"/>
    <n v="19406.59"/>
    <s v=""/>
    <s v=""/>
    <d v="2020-01-07T00:00:00"/>
  </r>
  <r>
    <x v="2"/>
    <s v="1.1.1.1/19/A/109"/>
    <s v="Efektīva šķirošanas un atlases sistēma cilmes šūnām ar augsto imūnomodulācijas potenciālu"/>
    <x v="1"/>
    <d v="2020-01-20T00:00:00"/>
    <s v="RĪGAS TEHNISKĀ UNIVERSITĀTE"/>
    <s v="90000068977"/>
    <s v="&quot;CILMES ŠŪNU TEHNOLOĢIJAS&quot; SIA,40103177471"/>
    <n v="3"/>
    <n v="36"/>
    <n v="647985.23"/>
    <n v="647985.23"/>
    <n v="374535.48"/>
    <s v=""/>
    <s v=""/>
    <s v=""/>
    <n v="224850.87"/>
    <x v="0"/>
    <s v=""/>
    <s v=""/>
    <n v="628475.73"/>
    <n v="29089.38"/>
    <n v="19509.5"/>
    <s v=""/>
    <s v=""/>
    <d v="2020-01-07T00:00:00"/>
  </r>
  <r>
    <x v="2"/>
    <s v="1.1.1.1/19/A/110"/>
    <s v="&quot;Jaunas bezatlikuma pieejas izstrāde bioetanola, furfurola, lipīdu, ergosterola un karotinoīdu iegūšanai ar zemāku pašizmaksu no vietējiem zemkopības pārpalikumiem – rudzu salmiem&quot;"/>
    <x v="1"/>
    <d v="2020-01-20T00:00:00"/>
    <s v="LATVIJAS UNIVERSITĀTE"/>
    <s v="90000076669"/>
    <s v="Atvasināta publiska persona &quot;Latvijas Valsts koksnes ķīmijas institūts&quot;,90002128378_x000a_Akciju sabiedrība &quot;Biotehniskais centrs&quot;,40003280438"/>
    <n v="3"/>
    <n v="36"/>
    <n v="647000"/>
    <n v="647000"/>
    <n v="373966.02"/>
    <s v=""/>
    <s v=""/>
    <s v=""/>
    <n v="224508.98"/>
    <x v="0"/>
    <s v=""/>
    <s v=""/>
    <n v="627590"/>
    <n v="29115"/>
    <n v="19410"/>
    <s v=""/>
    <s v=""/>
    <d v="2020-01-07T00:00:00"/>
  </r>
  <r>
    <x v="2"/>
    <s v="1.1.1.1/19/A/111"/>
    <s v="Lēmumu pieņemšanas atbalsta instruments meža ražības paaugstināšanai, nodrošinot efektīvu un klimatam piemērotu selekcijas efekta pārnesi"/>
    <x v="2"/>
    <d v="2020-08-11T00:00:00"/>
    <s v="Atvasināta publiska persona &quot;Latvijas Valsts mežzinātnes institūts &quot;Silava&quot;&quot;"/>
    <s v="90002121030"/>
    <m/>
    <n v="1"/>
    <n v="36"/>
    <n v="603441.48"/>
    <n v="603441.48"/>
    <n v="362004.54"/>
    <s v=""/>
    <s v=""/>
    <s v=""/>
    <s v=""/>
    <x v="1"/>
    <s v=""/>
    <s v=""/>
    <n v="362004.54"/>
    <s v=""/>
    <n v="241436.94"/>
    <s v=""/>
    <s v=""/>
    <d v="2020-01-07T00:00:00"/>
  </r>
  <r>
    <x v="2"/>
    <s v="1.1.1.1/19/A/112"/>
    <s v="Inovatīvu Baltā vītola - daudzgadīgo zālaugu agromežsaimniecības sistēmu ierīkošana ar koksnes pelnu  un mazāk pieprasīto kūdras frakciju maisījumiem ielabotās marginālās minerālaugsnēs."/>
    <x v="2"/>
    <d v="2020-08-18T00:00:00"/>
    <s v="Atvasināta publiska persona &quot;Latvijas Valsts mežzinātnes institūts &quot;Silava&quot;&quot;"/>
    <s v="90002121030"/>
    <m/>
    <n v="5"/>
    <n v="36"/>
    <n v="330771.81"/>
    <n v="329117.01"/>
    <n v="213267.81"/>
    <s v=""/>
    <s v=""/>
    <s v=""/>
    <s v=""/>
    <x v="1"/>
    <s v=""/>
    <s v=""/>
    <n v="213267.81"/>
    <s v=""/>
    <n v="115849.2"/>
    <s v=""/>
    <n v="1654.8"/>
    <d v="2020-01-07T00:00:00"/>
  </r>
  <r>
    <x v="2"/>
    <s v="1.1.1.1/19/A/113"/>
    <s v="3D drukāta magnija materiāla izpēte"/>
    <x v="1"/>
    <d v="2020-01-17T00:00:00"/>
    <s v="AS SMW Group"/>
    <s v="40003495011"/>
    <m/>
    <n v="1"/>
    <n v="30"/>
    <n v="855580"/>
    <n v="730000"/>
    <n v="581000"/>
    <s v=""/>
    <s v=""/>
    <s v=""/>
    <s v=""/>
    <x v="1"/>
    <s v=""/>
    <s v=""/>
    <n v="581000"/>
    <s v=""/>
    <n v="149000"/>
    <s v=""/>
    <n v="125580"/>
    <d v="2020-01-07T00:00:00"/>
  </r>
  <r>
    <x v="2"/>
    <s v="1.1.1.1/19/A/114"/>
    <s v="Jauna metode mutes dobuma mikrobioma, tostarp rezistoma noteikšanai plašiem populācijas un intervences pētījumiem."/>
    <x v="1"/>
    <d v="2020-01-20T00:00:00"/>
    <s v="LATVIJAS UNIVERSITĀTE"/>
    <s v="90000076669"/>
    <s v="Sabiedrība ar ierobežotu atbildību &quot;Alūksnes primārās veselības aprūpes centrs&quot;,44103024817"/>
    <n v="2"/>
    <n v="36"/>
    <n v="608107.5"/>
    <n v="608107.5"/>
    <n v="351486.12"/>
    <s v=""/>
    <s v=""/>
    <s v=""/>
    <n v="211013.31"/>
    <x v="0"/>
    <s v=""/>
    <s v=""/>
    <n v="589636.23"/>
    <n v="27136.799999999999"/>
    <n v="18471.27"/>
    <s v=""/>
    <s v=""/>
    <d v="2020-01-07T00:00:00"/>
  </r>
  <r>
    <x v="2"/>
    <s v="1.1.1.1/19/A/115"/>
    <s v="Augstas precizitātes lāzera piesātinājuma spektrometrs, balstīts uz 130 Te2 molekulām un kalibrēts ar femtosekunžu lāzera optisko frekvenču ķemmi reģionā 3900-5000A"/>
    <x v="1"/>
    <d v="2020-01-20T00:00:00"/>
    <s v="LATVIJAS UNIVERSITĀTE"/>
    <s v="90000076669"/>
    <m/>
    <n v="2"/>
    <n v="36"/>
    <n v="648000"/>
    <n v="648000"/>
    <n v="374544"/>
    <s v=""/>
    <s v=""/>
    <s v=""/>
    <n v="224856"/>
    <x v="0"/>
    <s v=""/>
    <s v=""/>
    <n v="615600"/>
    <n v="16200"/>
    <n v="32400"/>
    <s v=""/>
    <s v=""/>
    <d v="2020-01-07T00:00:00"/>
  </r>
  <r>
    <x v="2"/>
    <s v="1.1.1.1/19/A/116"/>
    <s v="Ceļā uz neinvazīvu optisku in vivo A un D vitamīnu detektēšanu cilvēka organismā"/>
    <x v="1"/>
    <d v="2020-01-20T00:00:00"/>
    <s v="Atvasināta publiska persona LATVIJAS UNIVERSITĀTES CIETVIELU FIZIKAS INSTITŪTS"/>
    <s v="90002124925"/>
    <s v="Sabiedrība ar ierobežotu atbildību &quot;J.Ķīsis&quot;,40002012540"/>
    <n v="2"/>
    <n v="36"/>
    <n v="651455.82999999996"/>
    <n v="648453.35"/>
    <n v="374806.04"/>
    <s v=""/>
    <s v=""/>
    <s v=""/>
    <n v="225013.32"/>
    <x v="0"/>
    <s v=""/>
    <s v=""/>
    <n v="628998.93000000005"/>
    <n v="29179.57"/>
    <n v="19454.419999999998"/>
    <s v=""/>
    <n v="3002.48"/>
    <d v="2020-01-07T00:00:00"/>
  </r>
  <r>
    <x v="2"/>
    <s v="1.1.1.1/19/A/117"/>
    <s v="Personalizētas zināšanu telpas vērtību ķēdēm nākamās paaudzes lietu interneta e-ekosistēmā - VERZI"/>
    <x v="1"/>
    <d v="2020-01-20T00:00:00"/>
    <s v="RĪGAS TEHNISKĀ UNIVERSITĀTE"/>
    <s v="90000068977"/>
    <s v="VIDZEMES AUGSTSKOLA,90001342592_x000a_&quot;Latvijas Mobilais Telefons&quot; SIA,50003050931"/>
    <n v="3"/>
    <n v="24"/>
    <n v="648640"/>
    <n v="648640"/>
    <n v="374913.9"/>
    <s v=""/>
    <s v=""/>
    <s v=""/>
    <n v="225078.08"/>
    <x v="0"/>
    <s v=""/>
    <s v=""/>
    <n v="618646.28"/>
    <n v="18654.3"/>
    <n v="29993.72"/>
    <s v=""/>
    <s v=""/>
    <d v="2020-01-07T00:00:00"/>
  </r>
  <r>
    <x v="2"/>
    <s v="1.1.1.1/19/A/118"/>
    <s v="Multifizikālo procesu mijiedarbības izpēte kompleksas metodikas izstrādei energoefektīvu un ilgtspējīgu LED optisko sistēmu optimālai projektēšanai"/>
    <x v="1"/>
    <d v="2020-01-15T00:00:00"/>
    <s v="LATVIJAS UNIVERSITĀTE"/>
    <s v="90000076669"/>
    <s v="SIA &quot;VIZULO&quot;,40103590897"/>
    <n v="2"/>
    <n v="36"/>
    <n v="648648.64"/>
    <n v="648648.64"/>
    <n v="374918.9"/>
    <s v=""/>
    <s v=""/>
    <s v=""/>
    <n v="225081.09"/>
    <x v="0"/>
    <s v=""/>
    <s v=""/>
    <n v="629189.18000000005"/>
    <n v="29189.19"/>
    <n v="19459.46"/>
    <s v=""/>
    <s v=""/>
    <d v="2020-01-07T00:00:00"/>
  </r>
  <r>
    <x v="2"/>
    <s v="1.1.1.1/19/A/119"/>
    <s v="Komerciāli pieejamās gamma-starojuma detektēšanas iekārtās izmantoto monolītu kvazi-pussfērisku CdZnTe detektoru spektrometrisku un ekspluatācijas īpašību uzlabošanas metožu izpēte un attīstība."/>
    <x v="1"/>
    <d v="2020-01-20T00:00:00"/>
    <s v="Zinātniskā ražošanas firma &quot;RITEC&quot; , SIA"/>
    <s v="40103045390"/>
    <m/>
    <n v="1"/>
    <n v="36"/>
    <n v="468840.5"/>
    <n v="468840.5"/>
    <n v="349614.36"/>
    <s v=""/>
    <s v=""/>
    <s v=""/>
    <s v=""/>
    <x v="1"/>
    <s v=""/>
    <s v=""/>
    <n v="349614.36"/>
    <s v=""/>
    <n v="119226.14"/>
    <s v=""/>
    <s v=""/>
    <d v="2020-01-07T00:00:00"/>
  </r>
  <r>
    <x v="2"/>
    <s v="1.1.1.1/19/A/120"/>
    <s v="Modificētā koksnes atlikuma ar pievienoto vērtību izmantošana dažādās Latvijas bioekonomikas jomās"/>
    <x v="1"/>
    <d v="2020-01-20T00:00:00"/>
    <s v="Atvasināta publiska persona &quot;Latvijas Valsts mežzinātnes institūts &quot;Silava&quot;&quot;"/>
    <s v="90002121030"/>
    <s v="Atvasināta publiska persona &quot;Latvijas Valsts koksnes ķīmijas institūts&quot;,90002128378_x000a_Sabiedrība ar ierobežotu atbildību &quot;AM Energy&quot;,50103279901_x000a_Atvasināta publiska persona &quot;Latvijas Valsts mežzinātnes institūts &quot;Silava&quot;&quot;,90002121030"/>
    <n v="3"/>
    <n v="36"/>
    <n v="606922.06999999995"/>
    <n v="598280.56999999995"/>
    <n v="345806.17"/>
    <s v=""/>
    <s v=""/>
    <s v=""/>
    <n v="207603.36"/>
    <x v="0"/>
    <s v=""/>
    <s v=""/>
    <n v="583421.23"/>
    <n v="30011.7"/>
    <n v="14859.34"/>
    <s v=""/>
    <n v="8641.5"/>
    <d v="2020-01-07T00:00:00"/>
  </r>
  <r>
    <x v="2"/>
    <s v="1.1.1.1/19/A/121"/>
    <s v="Plazmonisku viedu gāzu sensoru izgatavošanas tehnoloģiju izstrāde un integrācija telemetrijas sistēmās"/>
    <x v="1"/>
    <d v="2020-01-20T00:00:00"/>
    <s v="LATVIJAS UNIVERSITĀTE"/>
    <s v="90000076669"/>
    <m/>
    <n v="1"/>
    <n v="36"/>
    <n v="648345.31999999995"/>
    <n v="648345.31999999995"/>
    <n v="374743.59"/>
    <s v=""/>
    <s v=""/>
    <s v=""/>
    <n v="224975.82"/>
    <x v="0"/>
    <s v=""/>
    <s v=""/>
    <n v="615928.05000000005"/>
    <n v="16208.64"/>
    <n v="32417.27"/>
    <s v=""/>
    <s v=""/>
    <d v="2020-01-07T00:00:00"/>
  </r>
  <r>
    <x v="2"/>
    <s v="1.1.1.1/19/A/122"/>
    <s v="Klimata izmaiņu mazināšanas darbību ietekmes novērtējuma nenoteiktības mazināšana dārzkopībā"/>
    <x v="1"/>
    <d v="2020-01-20T00:00:00"/>
    <s v="Atvasināta publiska persona &quot;Dārzkopības institūts&quot;"/>
    <s v="90002127692"/>
    <s v="Atvasināta publiska persona &quot;Latvijas Valsts mežzinātnes institūts &quot;Silava&quot;&quot;,90002121030_x000a_Atvasināta publiska persona &quot;Dārzkopības institūts&quot;,90002127692_x000a_Lauksaimniecības pakalpojumu kooperatīvā sabiedrība &quot;AUGĻU NAMS&quot;,40103499109"/>
    <n v="3"/>
    <n v="36"/>
    <n v="649876.11"/>
    <n v="637963.86"/>
    <n v="368743.06"/>
    <s v=""/>
    <s v=""/>
    <s v=""/>
    <n v="221373.51"/>
    <x v="0"/>
    <s v=""/>
    <s v=""/>
    <n v="590116.56999999995"/>
    <s v=""/>
    <n v="47847.29"/>
    <s v=""/>
    <n v="11912.25"/>
    <d v="2020-01-07T00:00:00"/>
  </r>
  <r>
    <x v="2"/>
    <s v="1.1.1.1/19/A/123"/>
    <s v="E-pārvaldes pakalpojumu attīstības ietekme uz Latvijas ekonomiku izvēršot blokķēžu tehnoloģiju izmantošanu"/>
    <x v="1"/>
    <d v="2020-01-14T00:00:00"/>
    <s v="LATVIJAS ZINĀTŅU AKADĒMIJA"/>
    <s v="90000022543"/>
    <s v="LATVIJAS LAUKSAIMNIECĪBAS UNIVERSITĀTE,90000041898"/>
    <n v="2"/>
    <n v="36"/>
    <n v="343440"/>
    <n v="343440"/>
    <n v="198508.32"/>
    <s v=""/>
    <s v=""/>
    <s v=""/>
    <n v="119173.68"/>
    <x v="0"/>
    <s v=""/>
    <s v=""/>
    <n v="317682"/>
    <s v=""/>
    <n v="25758"/>
    <s v=""/>
    <s v=""/>
    <d v="2020-01-07T00:00:00"/>
  </r>
  <r>
    <x v="2"/>
    <s v="1.1.1.1/19/A/124"/>
    <s v="Jauns volframa diborīda lauka emisijas mikrokatods"/>
    <x v="1"/>
    <d v="2020-01-20T00:00:00"/>
    <s v="RĪGAS TEHNISKĀ UNIVERSITĀTE"/>
    <s v="90000068977"/>
    <s v="LATVIJAS UNIVERSITĀTE,90000076669_x000a_AS &quot;ALFA RPAR&quot;,40003712898"/>
    <n v="3"/>
    <n v="36"/>
    <n v="648579.97"/>
    <n v="648579.97"/>
    <n v="374879.22"/>
    <s v=""/>
    <s v=""/>
    <s v=""/>
    <n v="225057.25"/>
    <x v="0"/>
    <s v=""/>
    <s v=""/>
    <n v="616268.42000000004"/>
    <n v="16331.95"/>
    <n v="32311.55"/>
    <s v=""/>
    <s v=""/>
    <d v="2020-01-07T00:00:00"/>
  </r>
  <r>
    <x v="2"/>
    <s v="1.1.1.1/19/A/125"/>
    <s v="Virtuālās realitātes un mehāniskā līdzsvara dēļa spēles nozīme muguras, kakla sāpju un stresa risku samazināšanā ofisa darbinieku vidū"/>
    <x v="1"/>
    <d v="2020-01-20T00:00:00"/>
    <s v="LATVIJAS SPORTA PEDAGOĢIJAS AKADĒMIJA"/>
    <s v="90000055243"/>
    <s v="SIA &quot;Modern Media&quot;,40103553833"/>
    <n v="1"/>
    <n v="36"/>
    <n v="544027.15"/>
    <n v="544027.15"/>
    <n v="314447.69"/>
    <s v=""/>
    <s v=""/>
    <s v=""/>
    <n v="188777.42"/>
    <x v="0"/>
    <s v=""/>
    <s v=""/>
    <n v="503225.11"/>
    <s v=""/>
    <n v="40802.04"/>
    <s v=""/>
    <s v=""/>
    <d v="2020-01-07T00:00:00"/>
  </r>
  <r>
    <x v="2"/>
    <s v="1.1.1.1/19/A/126"/>
    <s v="Priekšizpēte un tehnoloģijas izstrāde atkritumu utilizācijai izmantojot ūdeņradi"/>
    <x v="1"/>
    <d v="2020-01-14T00:00:00"/>
    <s v="VENTSPILS AUGSTSKOLA"/>
    <s v="90000362426"/>
    <s v="RĪGAS TEHNISKĀ UNIVERSITĀTE,90000068977_x000a_SIA zinātniski tehniskā firma &quot;ELMAG&quot;,40103093831"/>
    <n v="4"/>
    <n v="36"/>
    <n v="641898.72"/>
    <n v="641898.72"/>
    <n v="371017.47"/>
    <s v=""/>
    <s v=""/>
    <s v=""/>
    <n v="222738.86"/>
    <x v="0"/>
    <s v=""/>
    <s v=""/>
    <n v="593756.32999999996"/>
    <s v=""/>
    <n v="48142.39"/>
    <s v=""/>
    <s v=""/>
    <d v="2020-01-07T00:00:00"/>
  </r>
  <r>
    <x v="2"/>
    <s v="1.1.1.1/19/A/127"/>
    <s v="Kopīgās pašadaptīvas lēmumu pieņemšanas atbalsta platformas zinātniski pētnieciska izstrāde priekš MVU"/>
    <x v="1"/>
    <d v="2020-01-14T00:00:00"/>
    <s v="Sabiedrība ar ierobežotu atbildību &quot;Ministri&quot;"/>
    <s v="40203063693"/>
    <m/>
    <n v="2"/>
    <n v="24"/>
    <n v="735116.63"/>
    <n v="640614.13"/>
    <n v="509491.3"/>
    <s v=""/>
    <s v=""/>
    <s v=""/>
    <s v=""/>
    <x v="1"/>
    <s v=""/>
    <s v=""/>
    <n v="509491.3"/>
    <s v=""/>
    <n v="131122.82999999999"/>
    <s v=""/>
    <n v="94502.5"/>
    <d v="2020-01-07T00:00:00"/>
  </r>
  <r>
    <x v="2"/>
    <s v="1.1.1.1/19/A/128"/>
    <s v="Uz tālizpēti balstīta meža stresa faktoru novērtēšana"/>
    <x v="1"/>
    <d v="2020-01-20T00:00:00"/>
    <s v="Valsts zinātniskais institūts - atvasināta publiska persona &quot;Elektronikas un datorzinātņu institūts&quot;"/>
    <s v="90002135242"/>
    <s v="Atvasināta publiska persona &quot;Latvijas Valsts mežzinātnes institūts &quot;Silava&quot;&quot;,90002121030_x000a_Sabiedrība ar ierobežotu atbildību &quot;Baltic Satellite Service&quot;,40103236845"/>
    <n v="3"/>
    <n v="36"/>
    <n v="499700.18"/>
    <n v="499700.18"/>
    <n v="288826.69"/>
    <s v=""/>
    <s v=""/>
    <s v=""/>
    <n v="173395.99"/>
    <x v="0"/>
    <s v=""/>
    <s v=""/>
    <n v="499700.18"/>
    <n v="37477.5"/>
    <s v=""/>
    <s v=""/>
    <s v=""/>
    <d v="2020-01-07T00:00:00"/>
  </r>
  <r>
    <x v="2"/>
    <s v="1.1.1.1/19/A/129"/>
    <s v="Mācību analītikas ietvars starptautiski konkurētspējīgu IKT izglītības programmu realizācijai"/>
    <x v="1"/>
    <d v="2020-01-14T00:00:00"/>
    <s v="Sabiedrība ar ierobežotu atbildību &quot;BALTIJAS DATORU AKADĒMIJA&quot;"/>
    <s v="50003138501"/>
    <s v="LATVIJAS LAUKSAIMNIECĪBAS UNIVERSITĀTE,90000041898"/>
    <n v="2"/>
    <n v="36"/>
    <n v="539000.63"/>
    <n v="539000.63"/>
    <n v="350350.4"/>
    <s v=""/>
    <s v=""/>
    <s v=""/>
    <s v=""/>
    <x v="1"/>
    <s v=""/>
    <s v=""/>
    <n v="350350.4"/>
    <s v=""/>
    <n v="188650.23"/>
    <s v=""/>
    <s v=""/>
    <d v="2020-01-07T00:00:00"/>
  </r>
  <r>
    <x v="2"/>
    <s v="1.1.1.1/19/A/130"/>
    <s v="Lēmumu pieņemšanas atbalsta rīka izstrāde integrējot informāciju no vecām daļēji dabiskām mežaudzēm precīzākai oglekļa bilances novērtēšanai"/>
    <x v="2"/>
    <d v="2020-04-07T00:00:00"/>
    <s v="Atvasināta publiska persona &quot;Latvijas Valsts mežzinātnes institūts &quot;Silava&quot;&quot;"/>
    <s v="90002121030"/>
    <m/>
    <n v="2"/>
    <n v="36"/>
    <n v="599871.81000000006"/>
    <n v="599871.81000000006"/>
    <n v="346725.9"/>
    <s v=""/>
    <s v=""/>
    <s v=""/>
    <n v="208155.51"/>
    <x v="0"/>
    <s v=""/>
    <s v=""/>
    <n v="554881.41"/>
    <s v=""/>
    <n v="44990.400000000001"/>
    <s v=""/>
    <s v=""/>
    <d v="2020-01-07T00:00:00"/>
  </r>
  <r>
    <x v="2"/>
    <s v="1.1.1.1/19/A/131"/>
    <s v="Jaunas, augsti efektīvas ekstrahēšanas tehnoloģijas – kavitācijas aukstumaģenta ekstrakcijas (KAE) - izstrāde"/>
    <x v="1"/>
    <d v="2020-01-17T00:00:00"/>
    <s v="LIEPĀJAS UNIVERSITĀTE"/>
    <s v="90000036859"/>
    <m/>
    <n v="1"/>
    <n v="36"/>
    <n v="232000"/>
    <n v="232000"/>
    <n v="134096"/>
    <s v=""/>
    <s v=""/>
    <s v=""/>
    <n v="80504"/>
    <x v="0"/>
    <s v=""/>
    <s v=""/>
    <n v="214600"/>
    <s v=""/>
    <n v="17400"/>
    <s v=""/>
    <s v=""/>
    <d v="2020-01-07T00:00:00"/>
  </r>
  <r>
    <x v="2"/>
    <s v="1.1.1.1/19/A/132"/>
    <s v="Fitopreparātu ekstrakcijas tehnoloģiju optimizācija un rūpnieciskās ražošanas prototipu izstrāde (Fitoex)"/>
    <x v="1"/>
    <d v="2020-01-14T00:00:00"/>
    <s v="VENTSPILS AUGSTSKOLA"/>
    <s v="90000362426"/>
    <s v="Atvasināta publiska persona &quot;Latvijas Valsts mežzinātnes institūts &quot;Silava&quot;&quot;,90002121030_x000a_SIA &quot;SIGMA Herbal Farm &amp;amp; Apothecary&quot;,40203178346"/>
    <n v="3"/>
    <n v="36"/>
    <n v="648445"/>
    <n v="648445"/>
    <n v="374801.21"/>
    <s v=""/>
    <s v=""/>
    <s v=""/>
    <n v="225010.41"/>
    <x v="0"/>
    <s v=""/>
    <s v=""/>
    <n v="599811.62"/>
    <s v=""/>
    <n v="48633.38"/>
    <s v=""/>
    <s v=""/>
    <d v="2020-01-07T00:00:00"/>
  </r>
  <r>
    <x v="2"/>
    <s v="1.1.1.1/19/A/133"/>
    <s v="Pilnīgi optiskas datu apstrādes platformas izstrāde izmantojot stiklus veidojošus organiskos materiālus"/>
    <x v="1"/>
    <d v="2020-01-20T00:00:00"/>
    <s v="Atvasināta publiska persona LATVIJAS UNIVERSITĀTES CIETVIELU FIZIKAS INSTITŪTS"/>
    <s v="90002124925"/>
    <m/>
    <n v="1"/>
    <n v="36"/>
    <n v="596737.5"/>
    <n v="596737.5"/>
    <n v="507226.86"/>
    <s v=""/>
    <s v=""/>
    <s v=""/>
    <n v="44755.29"/>
    <x v="0"/>
    <s v=""/>
    <s v=""/>
    <n v="596737.5"/>
    <n v="44755.35"/>
    <s v=""/>
    <s v=""/>
    <s v=""/>
    <d v="2020-01-07T00:00:00"/>
  </r>
  <r>
    <x v="2"/>
    <s v="1.1.1.1/19/A/134"/>
    <s v="Lioluminiscenta dozimetra izstrāde jonizējošā starojuma absorbēto dozu noteikšanai avārijas situācijās"/>
    <x v="1"/>
    <d v="2020-01-20T00:00:00"/>
    <s v="LATVIJAS UNIVERSITĀTE"/>
    <s v="90000076669"/>
    <s v="Sabiedrība ar ierobežotu atbildību &quot;Praktisko tehnoloģiju institūts&quot;,40003849410"/>
    <n v="2"/>
    <n v="36"/>
    <n v="596980.6"/>
    <n v="596980.6"/>
    <n v="507433.51"/>
    <s v=""/>
    <s v=""/>
    <s v=""/>
    <n v="44773.54"/>
    <x v="0"/>
    <s v=""/>
    <s v=""/>
    <n v="561554.63"/>
    <n v="9347.58"/>
    <n v="35425.97"/>
    <s v=""/>
    <s v=""/>
    <d v="2020-01-07T00:00:00"/>
  </r>
  <r>
    <x v="2"/>
    <s v="1.1.1.1/19/A/135"/>
    <s v="Magnētisko daļiņu šķirošana izmantojot slāpekļa-vakanču centrus dimantos kā magnētiskā lauka sensorus"/>
    <x v="1"/>
    <d v="2020-01-20T00:00:00"/>
    <s v="LATVIJAS UNIVERSITĀTE"/>
    <s v="90000076669"/>
    <s v="Sabiedrība ar ierobežotu atbildību &quot;GroGlass&quot;,40003710276"/>
    <n v="2"/>
    <n v="36"/>
    <n v="648648.66"/>
    <n v="648648.66"/>
    <n v="374918.91"/>
    <s v=""/>
    <s v=""/>
    <s v=""/>
    <n v="225081.09"/>
    <x v="0"/>
    <s v=""/>
    <s v=""/>
    <n v="629189.18999999994"/>
    <n v="29189.19"/>
    <n v="19459.47"/>
    <s v=""/>
    <s v=""/>
    <d v="2020-01-07T00:00:00"/>
  </r>
  <r>
    <x v="2"/>
    <s v="1.1.1.1/19/A/136"/>
    <s v="Atvērta vizuāla vide ontoloģijām un zināšanu grafu shēmām"/>
    <x v="1"/>
    <d v="2020-01-20T00:00:00"/>
    <s v="Latvijas Universitātes Matemātikas un informātikas institūts"/>
    <s v="90002111761"/>
    <s v="SIA &quot;DIVI grupa&quot;,40003803059"/>
    <n v="1"/>
    <n v="36"/>
    <n v="648526.98"/>
    <n v="648526.98"/>
    <n v="374848.59"/>
    <s v=""/>
    <s v=""/>
    <s v=""/>
    <n v="225038.86"/>
    <x v="0"/>
    <s v=""/>
    <s v=""/>
    <n v="599887.44999999995"/>
    <s v=""/>
    <n v="48639.53"/>
    <s v=""/>
    <s v=""/>
    <d v="2020-01-07T00:00:00"/>
  </r>
  <r>
    <x v="2"/>
    <s v="1.1.1.1/19/A/137"/>
    <s v="Grafēnā bāzēta elektroķīmiska sūknēšana radioaktīvā ūdeņraža izotopa atdalīšanai"/>
    <x v="2"/>
    <d v="2020-04-07T00:00:00"/>
    <s v="LATVIJAS UNIVERSITĀTE"/>
    <s v="90000076669"/>
    <s v="SIA &quot;Baltic Scientific Instruments&quot;,40003176361"/>
    <n v="2"/>
    <n v="36"/>
    <n v="648647.68000000005"/>
    <n v="648647.68000000005"/>
    <n v="374918.35"/>
    <s v=""/>
    <s v=""/>
    <s v=""/>
    <n v="225080.74"/>
    <x v="0"/>
    <s v=""/>
    <s v=""/>
    <n v="610216.03"/>
    <n v="10216.94"/>
    <n v="38431.65"/>
    <s v=""/>
    <s v=""/>
    <d v="2020-01-07T00:00:00"/>
  </r>
  <r>
    <x v="2"/>
    <s v="1.1.1.1/19/A/138"/>
    <s v="No inovatīviem oglekļa nanocaurulīšu-topoloģisko izolatoru materiālu tīkliem veidotas lokanas termoelektriskās ierīces"/>
    <x v="2"/>
    <d v="2020-02-19T00:00:00"/>
    <s v="LATVIJAS UNIVERSITĀTE"/>
    <s v="90000076669"/>
    <s v="SIA &quot;3D STRONG&quot;,50203113801"/>
    <n v="2"/>
    <n v="36"/>
    <n v="648459.37"/>
    <n v="648459.37"/>
    <n v="374809.51"/>
    <s v=""/>
    <s v=""/>
    <s v=""/>
    <n v="225015.4"/>
    <x v="0"/>
    <s v=""/>
    <s v=""/>
    <n v="609551.4"/>
    <n v="9726.49"/>
    <n v="38907.97"/>
    <s v=""/>
    <s v=""/>
    <d v="2020-01-07T00:00:00"/>
  </r>
  <r>
    <x v="2"/>
    <s v="1.1.1.1/19/A/139"/>
    <s v="Inovatīvu bez-saistvielas anodu elektrodu izveide litija jonu baterijām"/>
    <x v="2"/>
    <d v="2020-02-19T00:00:00"/>
    <s v="LATVIJAS UNIVERSITĀTE"/>
    <s v="90000076669"/>
    <s v="SIA &quot;Nano RAY-T&quot;,40103889000"/>
    <n v="2"/>
    <n v="36"/>
    <n v="648422.11"/>
    <n v="648422.11"/>
    <n v="374787.97"/>
    <s v=""/>
    <s v=""/>
    <s v=""/>
    <n v="225002.47"/>
    <x v="0"/>
    <s v=""/>
    <s v=""/>
    <n v="609516"/>
    <n v="9725.56"/>
    <n v="38906.11"/>
    <s v=""/>
    <s v=""/>
    <d v="2020-01-07T00:00:00"/>
  </r>
  <r>
    <x v="2"/>
    <s v="1.1.1.1/19/A/140"/>
    <s v="Titāna un titāna-alumīnija sakausējumu, iegūtu ar titāna alumīnija termisko reducēšanu no titāna tetrahlorīda, morfoloģijas izpēte"/>
    <x v="1"/>
    <d v="2020-01-14T00:00:00"/>
    <s v="RĪGAS TEHNISKĀ UNIVERSITĀTE"/>
    <s v="90000068977"/>
    <m/>
    <n v="1"/>
    <n v="36"/>
    <n v="648000"/>
    <n v="648000"/>
    <n v="550800"/>
    <s v=""/>
    <s v=""/>
    <s v=""/>
    <n v="97200"/>
    <x v="0"/>
    <s v=""/>
    <s v=""/>
    <n v="648000"/>
    <s v=""/>
    <s v=""/>
    <s v=""/>
    <s v=""/>
    <d v="2020-01-07T00:00:00"/>
  </r>
  <r>
    <x v="2"/>
    <s v="1.1.1.1/19/A/141"/>
    <s v="Clean 4.0 - paātrināt autonomu tehnoloģiju pielietojumu visā Eiropas tīrīšanas ekosistēmā."/>
    <x v="2"/>
    <d v="2020-05-11T00:00:00"/>
    <s v="Sabiedrība ar ierobežotu atbildību &quot;Robotic Solutions&quot;"/>
    <s v="40103840761"/>
    <m/>
    <n v="1"/>
    <n v="24"/>
    <n v="2347500"/>
    <n v="815366.67"/>
    <n v="600000"/>
    <s v=""/>
    <s v=""/>
    <s v=""/>
    <s v=""/>
    <x v="1"/>
    <s v=""/>
    <s v=""/>
    <n v="600000"/>
    <s v=""/>
    <n v="215366.67"/>
    <s v=""/>
    <n v="1532133.33"/>
    <d v="2020-01-07T00:00:00"/>
  </r>
  <r>
    <x v="2"/>
    <s v="1.1.1.1/19/A/142"/>
    <s v="Kompakta, zema enerģijas patēriņa, pikoteslu jutības magnetometra prototipa izveide, balstoties uz NV centriem dimantā"/>
    <x v="1"/>
    <d v="2020-01-20T00:00:00"/>
    <s v="LATVIJAS UNIVERSITĀTE"/>
    <s v="90000076669"/>
    <s v="Akciju sabiedrība &quot;SAF TEHNIKA&quot;,40003474109"/>
    <n v="2"/>
    <n v="36"/>
    <n v="648648.21"/>
    <n v="648648.21"/>
    <n v="374919.01"/>
    <s v=""/>
    <s v=""/>
    <s v=""/>
    <n v="225081.01"/>
    <x v="0"/>
    <s v=""/>
    <s v=""/>
    <n v="629189.21"/>
    <n v="29189.19"/>
    <n v="19459"/>
    <s v=""/>
    <s v=""/>
    <d v="2020-01-07T00:00:00"/>
  </r>
  <r>
    <x v="2"/>
    <s v="1.1.1.1/19/A/143"/>
    <s v="FDM un SLS industriālās 3D printēšanas tehnoloģiju pielietojums lidaparātu iekšējās apdares detaļu sērijveida ražošanai"/>
    <x v="2"/>
    <d v="2020-05-25T00:00:00"/>
    <s v="SIA &quot;Baltic3d.EU&quot;"/>
    <s v="42103066210"/>
    <m/>
    <n v="1"/>
    <n v="30"/>
    <n v="783240"/>
    <n v="783240"/>
    <n v="594552"/>
    <s v=""/>
    <s v=""/>
    <s v=""/>
    <s v=""/>
    <x v="1"/>
    <s v=""/>
    <s v=""/>
    <n v="594552"/>
    <s v=""/>
    <n v="188688"/>
    <s v=""/>
    <s v=""/>
    <d v="2020-01-07T00:00:00"/>
  </r>
  <r>
    <x v="2"/>
    <s v="1.1.1.1/19/A/144"/>
    <s v="Tehnoloģiski pētījumi lai radītu nākamās paaudzes mazizmēra 100 keV bora jonu implantācijas iekārtu ar TRL līmeni tuvu pie 4"/>
    <x v="2"/>
    <d v="2020-04-17T00:00:00"/>
    <s v="LATVIJAS UNIVERSITĀTE"/>
    <s v="90000076669"/>
    <m/>
    <n v="1"/>
    <n v="36"/>
    <n v="648000"/>
    <n v="648000"/>
    <n v="374544"/>
    <s v=""/>
    <s v=""/>
    <s v=""/>
    <n v="224856"/>
    <x v="0"/>
    <s v=""/>
    <s v=""/>
    <n v="609120"/>
    <n v="9720"/>
    <n v="38880"/>
    <s v=""/>
    <s v=""/>
    <d v="2020-01-07T00:00:00"/>
  </r>
  <r>
    <x v="2"/>
    <s v="1.1.1.1/19/A/145"/>
    <s v="HENCO2: Mākoņdatu vidē balstīta IT platforma putnkopības produktivitātes uzlabošanai un siltumnīcefekta gāzu emisiju samazināšanai"/>
    <x v="2"/>
    <d v="2020-08-05T00:00:00"/>
    <s v="WeAreDots, SIA"/>
    <s v="40103853272"/>
    <s v="LATVIJAS LAUKSAIMNIECĪBAS UNIVERSITĀTE,90000041898"/>
    <n v="2"/>
    <n v="22"/>
    <n v="941258.56"/>
    <n v="934958.56"/>
    <n v="599705.52"/>
    <s v=""/>
    <s v=""/>
    <s v=""/>
    <s v=""/>
    <x v="1"/>
    <s v=""/>
    <s v=""/>
    <n v="599705.52"/>
    <s v=""/>
    <n v="335253.03999999998"/>
    <s v=""/>
    <n v="6300"/>
    <d v="2020-01-07T00:00:00"/>
  </r>
  <r>
    <x v="2"/>
    <s v="1.1.1.1/19/A/146"/>
    <s v="Smiltsērkšķu veģetatīvās biomasas biorafinēšanas pārstrāde, izmantojot inovatīvas tehnoloģijas un visaptverošu analītisko izpēti, lai iegūtu Latvijas bioekonomikai perspektīvus produktus ar augstu pievienoto vērtību, ieskaitot serotonīnu"/>
    <x v="2"/>
    <d v="2020-02-14T00:00:00"/>
    <s v="Atvasināta publiska persona &quot;Latvijas Valsts koksnes ķīmijas institūts&quot;"/>
    <s v="90002128378"/>
    <m/>
    <n v="1"/>
    <n v="36"/>
    <n v="645000"/>
    <n v="645000"/>
    <n v="372810"/>
    <s v=""/>
    <s v=""/>
    <s v=""/>
    <n v="223815"/>
    <x v="0"/>
    <s v=""/>
    <s v=""/>
    <n v="624519.75"/>
    <n v="27894.75"/>
    <n v="20480.25"/>
    <s v=""/>
    <s v=""/>
    <d v="2020-01-07T00:00:00"/>
  </r>
  <r>
    <x v="2"/>
    <s v="1.1.1.1/19/A/147"/>
    <s v="Ātra un rentabla, uz  mašīnmācīšanos balstīta sistēma mikroorganismu augšanas analīzei"/>
    <x v="2"/>
    <d v="2020-04-17T00:00:00"/>
    <s v="LATVIJAS UNIVERSITĀTE"/>
    <s v="90000076669"/>
    <s v="RĪGAS TEHNISKĀ UNIVERSITĀTE,90000068977_x000a_SIA &quot;Laboratorija AUCTORITAS&quot;,40003631987"/>
    <n v="4"/>
    <n v="36"/>
    <n v="647881.72"/>
    <n v="647881.72"/>
    <n v="374475.63"/>
    <s v=""/>
    <s v=""/>
    <s v=""/>
    <n v="224814.95"/>
    <x v="0"/>
    <s v=""/>
    <s v=""/>
    <n v="609024.92000000004"/>
    <n v="9734.34"/>
    <n v="38856.800000000003"/>
    <s v=""/>
    <s v=""/>
    <d v="2020-01-07T00:00:00"/>
  </r>
  <r>
    <x v="2"/>
    <s v="1.1.1.1/19/A/148"/>
    <s v="Inovatīva un efektīva pārklājuma izstrāde magnija komponentiem"/>
    <x v="2"/>
    <d v="2020-11-10T00:00:00"/>
    <s v="AS SMW Group"/>
    <s v="40003495011"/>
    <m/>
    <n v="1"/>
    <n v="24"/>
    <n v="657139.68999999994"/>
    <n v="555181"/>
    <n v="388626.7"/>
    <s v=""/>
    <s v=""/>
    <s v=""/>
    <s v=""/>
    <x v="1"/>
    <s v=""/>
    <s v=""/>
    <n v="388626.7"/>
    <s v=""/>
    <n v="166554.29999999999"/>
    <s v=""/>
    <n v="101958.69"/>
    <d v="2020-01-07T00:00:00"/>
  </r>
  <r>
    <x v="2"/>
    <s v="1.1.1.1/19/A/149"/>
    <s v="Nākamās paaudzes tehnoloģijas izstrāde augstas tīrības kristālu audzēšanā, izmantojot MHD levitāciju"/>
    <x v="1"/>
    <d v="2020-01-20T00:00:00"/>
    <s v="LATVIJAS UNIVERSITĀTE"/>
    <s v="90000076669"/>
    <s v="SIA AGL Technologies,40203163626"/>
    <n v="1"/>
    <n v="36"/>
    <n v="648000"/>
    <n v="648000"/>
    <n v="374544"/>
    <s v=""/>
    <s v=""/>
    <s v=""/>
    <n v="224856"/>
    <x v="0"/>
    <s v=""/>
    <s v=""/>
    <n v="635643.75"/>
    <n v="36243.75"/>
    <n v="12356.25"/>
    <s v=""/>
    <s v=""/>
    <d v="2020-01-07T00:00:00"/>
  </r>
  <r>
    <x v="2"/>
    <s v="1.1.1.1/19/A/150"/>
    <s v="Mērogošanas pētījums mikrobioloģisko mēslošanas un augu aizsardzības līdzekļu ieguvei dziļuma un virsmas kultivācijas procesos"/>
    <x v="2"/>
    <d v="2020-05-08T00:00:00"/>
    <s v="Sabiedrība ar ierobežotu atbildību &quot;BIOEFEKTS&quot;"/>
    <s v="40103110309"/>
    <s v="Atvasināta publiska persona &quot;Latvijas Valsts koksnes ķīmijas institūts&quot;,90002128378"/>
    <n v="2"/>
    <n v="36"/>
    <n v="568840.68999999994"/>
    <n v="550845.96"/>
    <n v="395423.96"/>
    <s v=""/>
    <s v=""/>
    <s v=""/>
    <s v=""/>
    <x v="1"/>
    <s v=""/>
    <s v=""/>
    <n v="395423.96"/>
    <s v=""/>
    <n v="155422"/>
    <s v=""/>
    <n v="17994.73"/>
    <d v="2020-01-07T00:00:00"/>
  </r>
  <r>
    <x v="3"/>
    <s v="1.1.1.1/20/A/001"/>
    <s v="Universāla elektroķīmiska multisensoru sistēma uz nanostrukturētu elektrodu bāzes"/>
    <x v="1"/>
    <d v="2020-12-09T00:00:00"/>
    <s v="DAUGAVPILS UNIVERSITĀTE"/>
    <s v="90000065985"/>
    <m/>
    <n v="2"/>
    <n v="30"/>
    <n v="500000"/>
    <n v="500000"/>
    <n v="411450"/>
    <s v=""/>
    <s v=""/>
    <s v=""/>
    <n v="51050"/>
    <x v="0"/>
    <s v=""/>
    <s v=""/>
    <n v="462500"/>
    <s v=""/>
    <n v="37500"/>
    <s v=""/>
    <s v=""/>
    <d v="2020-01-07T00:00:00"/>
  </r>
  <r>
    <x v="3"/>
    <s v="1.1.1.1/20/A/002"/>
    <s v="Cinka atkarīgo enzīmu inhibitoru kā pretvēža zāļvielu ar antimetastatisko potenciālu izveide"/>
    <x v="1"/>
    <d v="2020-12-09T00:00:00"/>
    <s v="Atvasināta publiska persona &quot;Latvijas Organiskās sintēzes institūts&quot;"/>
    <s v="90002111653"/>
    <m/>
    <n v="1"/>
    <n v="36"/>
    <n v="539134.55000000005"/>
    <n v="539134.55000000005"/>
    <n v="443653.82"/>
    <s v=""/>
    <s v=""/>
    <s v=""/>
    <n v="55045.63"/>
    <x v="0"/>
    <s v=""/>
    <s v=""/>
    <n v="498699.45"/>
    <s v=""/>
    <n v="40435.1"/>
    <s v=""/>
    <s v=""/>
    <d v="2020-01-07T00:00:00"/>
  </r>
  <r>
    <x v="3"/>
    <s v="1.1.1.1/20/A/003"/>
    <s v="Jaunas paaudzes pretvēža vielas ar ROS sistēmas mijiedarbības mehānismu"/>
    <x v="1"/>
    <d v="2020-12-09T00:00:00"/>
    <s v="Atvasināta publiska persona &quot;Latvijas Organiskās sintēzes institūts&quot;"/>
    <s v="90002111653"/>
    <m/>
    <n v="1"/>
    <n v="36"/>
    <n v="534797.72"/>
    <n v="534797.72"/>
    <n v="440085.04"/>
    <s v=""/>
    <s v=""/>
    <s v=""/>
    <n v="54602.84"/>
    <x v="0"/>
    <s v=""/>
    <s v=""/>
    <n v="494687.88"/>
    <s v=""/>
    <n v="40109.839999999997"/>
    <s v=""/>
    <s v=""/>
    <d v="2020-01-07T00:00:00"/>
  </r>
  <r>
    <x v="3"/>
    <s v="1.1.1.1/20/A/004"/>
    <s v="Zemas enerģijas patēriņa daudzstāvu ēkas koncepcijas izstrāde no inovatīvām koksni saturošām konstrukcijām, izmantojot energoefektīvas inženiersistēmas"/>
    <x v="1"/>
    <d v="2020-12-09T00:00:00"/>
    <s v="RĪGAS TEHNISKĀ UNIVERSITĀTE"/>
    <s v="90000068977"/>
    <s v="Sabiedrība ar ierobežotu atbildību &quot;JĒKABPILS PMK&quot;,45403003160"/>
    <n v="2"/>
    <n v="35"/>
    <n v="520120.74"/>
    <n v="520120.74"/>
    <n v="428007.36"/>
    <s v=""/>
    <s v=""/>
    <s v=""/>
    <n v="53104.33"/>
    <x v="0"/>
    <s v=""/>
    <s v=""/>
    <n v="494389.87"/>
    <n v="13278.18"/>
    <n v="25730.87"/>
    <s v=""/>
    <s v=""/>
    <d v="2020-01-07T00:00:00"/>
  </r>
  <r>
    <x v="3"/>
    <s v="1.1.1.1/20/A/005"/>
    <s v="Buru švertjahtu un katamarānu stūres iekārtas izstrāde"/>
    <x v="1"/>
    <d v="2020-12-09T00:00:00"/>
    <s v="LATVIJAS UNIVERSITĀTE"/>
    <s v="90000076669"/>
    <s v="Sabiedrība ar ierobežotu atbildību &quot;DME&quot;,40003373136"/>
    <n v="2"/>
    <n v="35"/>
    <n v="540000"/>
    <n v="540000"/>
    <n v="444366"/>
    <s v=""/>
    <s v=""/>
    <s v=""/>
    <n v="55134"/>
    <x v="0"/>
    <s v=""/>
    <s v=""/>
    <n v="507465"/>
    <n v="7965"/>
    <n v="32535"/>
    <s v=""/>
    <s v=""/>
    <d v="2020-01-07T00:00:00"/>
  </r>
  <r>
    <x v="3"/>
    <s v="1.1.1.1/20/A/006"/>
    <s v="Tehnoloģiju izveide plastmasas un mikro-nano plastmasas piesārņojuma kontrolēšanai un samazināšanai cieto atkritumu poligonos"/>
    <x v="1"/>
    <d v="2020-12-09T00:00:00"/>
    <s v="LATVIJAS UNIVERSITĀTE"/>
    <s v="90000076669"/>
    <s v="SIA &quot;Getliņi EKO&quot;,40003367816"/>
    <n v="1"/>
    <n v="30"/>
    <n v="540540.54"/>
    <n v="540540.54"/>
    <n v="444810.8"/>
    <s v=""/>
    <s v=""/>
    <s v=""/>
    <n v="55189.2"/>
    <x v="0"/>
    <s v=""/>
    <s v=""/>
    <n v="524324.31999999995"/>
    <n v="24324.32"/>
    <n v="16216.22"/>
    <s v=""/>
    <s v=""/>
    <d v="2020-01-07T00:00:00"/>
  </r>
  <r>
    <x v="3"/>
    <s v="1.1.1.1/20/A/007"/>
    <s v="Viedais savienojamības risinājums autotransporta sakaru tīkliem (SCAN)"/>
    <x v="1"/>
    <d v="2020-12-09T00:00:00"/>
    <s v="RĪGAS TEHNISKĀ UNIVERSITĀTE"/>
    <s v="90000068977"/>
    <s v="Sabiedrība ar ierobežotu atbildību &quot;AFFOC SOLUTIONS&quot;,53603045601"/>
    <n v="2"/>
    <n v="34"/>
    <n v="540000"/>
    <n v="540000"/>
    <n v="444366"/>
    <s v=""/>
    <s v=""/>
    <s v=""/>
    <n v="55134"/>
    <x v="0"/>
    <s v=""/>
    <s v=""/>
    <n v="507482.61"/>
    <n v="7982.61"/>
    <n v="32517.39"/>
    <s v=""/>
    <s v=""/>
    <d v="2020-01-07T00:00:00"/>
  </r>
  <r>
    <x v="3"/>
    <s v="1.1.1.1/20/A/008"/>
    <s v="Riņķa rezonatora modulatori energo-efektīviem datu centru starpsavienojumiem"/>
    <x v="1"/>
    <d v="2020-12-09T00:00:00"/>
    <s v="RĪGAS TEHNISKĀ UNIVERSITĀTE"/>
    <s v="90000068977"/>
    <s v="Sabiedrība ar ierobežotu atbildību &quot;AFFOC SOLUTIONS&quot;,53603045601"/>
    <n v="2"/>
    <n v="30"/>
    <n v="540000"/>
    <n v="540000"/>
    <n v="444366"/>
    <s v=""/>
    <s v=""/>
    <s v=""/>
    <n v="55134"/>
    <x v="0"/>
    <s v=""/>
    <s v=""/>
    <n v="507354.8"/>
    <n v="7854.8"/>
    <n v="32645.200000000001"/>
    <s v=""/>
    <s v=""/>
    <d v="2020-01-07T00:00:00"/>
  </r>
  <r>
    <x v="3"/>
    <s v="1.1.1.1/20/A/009"/>
    <s v="Garķēžu acilkarnitīni kardiovaskulārajās saslimšanās: jauni zāļu mērķi un diagnostiskās iespējas"/>
    <x v="5"/>
    <d v="2020-12-10T00:00:00"/>
    <s v="Atvasināta publiska persona &quot;Latvijas Organiskās sintēzes institūts&quot;"/>
    <s v="90002111653"/>
    <m/>
    <n v="1"/>
    <n v="35"/>
    <n v="800219.02"/>
    <n v="779219.02"/>
    <n v="490907.98"/>
    <s v=""/>
    <s v=""/>
    <s v=""/>
    <s v=""/>
    <x v="1"/>
    <s v=""/>
    <s v=""/>
    <n v="490907.98"/>
    <s v=""/>
    <n v="288311.03999999998"/>
    <s v=""/>
    <n v="21000"/>
    <d v="2020-01-07T00:00:00"/>
  </r>
  <r>
    <x v="3"/>
    <s v="1.1.1.1/20/A/010"/>
    <s v="Jaunas bezatlikuma pieejas izstrāde bioetanola, furfurola, lipīdu, ergosterola un karotinoīdu iegūšanai ar zemāku pašizmaksu no vietējiem zemkopības pārpalikumiem – rudzu salmiem"/>
    <x v="1"/>
    <d v="2020-12-09T00:00:00"/>
    <s v="LATVIJAS UNIVERSITĀTE"/>
    <s v="90000076669"/>
    <s v="Atvasināta publiska persona &quot;Latvijas Valsts koksnes ķīmijas institūts&quot;,90002128378_x000a_Akciju sabiedrība &quot;Biotehniskais centrs&quot;,40003280438"/>
    <n v="3"/>
    <n v="30"/>
    <n v="540540"/>
    <n v="540540"/>
    <n v="444810.37"/>
    <s v=""/>
    <s v=""/>
    <s v=""/>
    <n v="55189.13"/>
    <x v="0"/>
    <s v=""/>
    <s v=""/>
    <n v="524323.80000000005"/>
    <n v="24324.3"/>
    <n v="16216.2"/>
    <s v=""/>
    <s v=""/>
    <d v="2020-01-07T00:00:00"/>
  </r>
  <r>
    <x v="3"/>
    <s v="1.1.1.1/20/A/011"/>
    <s v="Inovatīvu antibakteriālo līdzekļu izveide – LpxC enzīma testa sistēmas pilnveidošana un inhibitoru izstrāde"/>
    <x v="1"/>
    <d v="2020-12-09T00:00:00"/>
    <s v="Atvasināta publiska persona &quot;Latvijas Organiskās sintēzes institūts&quot;"/>
    <s v="90002111653"/>
    <m/>
    <n v="1"/>
    <n v="36"/>
    <n v="537109.55000000005"/>
    <n v="537109.55000000005"/>
    <n v="441987.44"/>
    <s v=""/>
    <s v=""/>
    <s v=""/>
    <n v="54838.879999999997"/>
    <x v="0"/>
    <s v=""/>
    <s v=""/>
    <n v="496826.32"/>
    <s v=""/>
    <n v="40283.230000000003"/>
    <s v=""/>
    <s v=""/>
    <d v="2020-01-07T00:00:00"/>
  </r>
  <r>
    <x v="3"/>
    <s v="1.1.1.1/20/A/012"/>
    <s v="Jaunas tehnoloģijas izstrāde dažādas izcelsmes biomasas un to maisījumu aktivizētu gazifikācijas procesu izveidei ar efektīvu saražotās gāzes sastāva kontroli"/>
    <x v="1"/>
    <d v="2020-12-02T00:00:00"/>
    <s v="LATVIJAS UNIVERSITĀTE"/>
    <s v="90000076669"/>
    <s v="SIA &quot;EkoKompozit&quot;,40103341654"/>
    <n v="2"/>
    <n v="35"/>
    <n v="540000"/>
    <n v="540000"/>
    <n v="444366"/>
    <s v=""/>
    <s v=""/>
    <s v=""/>
    <n v="55134"/>
    <x v="0"/>
    <s v=""/>
    <s v=""/>
    <n v="507432.01"/>
    <n v="7932.01"/>
    <n v="32567.99"/>
    <s v=""/>
    <s v=""/>
    <d v="2020-01-07T00:00:00"/>
  </r>
  <r>
    <x v="3"/>
    <s v="1.1.1.1/20/A/013"/>
    <s v="Inovācija pārtikas ražošanā: biorafinēšanas koncepcijas integrācija ogu pārstrādē (BerryVal)"/>
    <x v="1"/>
    <d v="2020-12-09T00:00:00"/>
    <s v="LATVIJAS UNIVERSITĀTE"/>
    <s v="90000076669"/>
    <s v="Sabiedrība ar ierobežotu atbildību &quot;Silv EXPO&quot;,40103291194"/>
    <n v="3"/>
    <n v="35"/>
    <n v="538601.73"/>
    <n v="538601.73"/>
    <n v="443215.35999999999"/>
    <s v=""/>
    <s v=""/>
    <s v=""/>
    <n v="54991.24"/>
    <x v="0"/>
    <s v=""/>
    <s v=""/>
    <n v="522440.82"/>
    <n v="24234.22"/>
    <n v="16160.91"/>
    <s v=""/>
    <s v=""/>
    <d v="2020-01-07T00:00:00"/>
  </r>
  <r>
    <x v="3"/>
    <s v="1.1.1.1/20/A/014"/>
    <s v="Mežizstrādes atkritumproduktu – priežu un egļu skuju biorafinēšanas tehnoloģija un prototips augstas pievienotās vērtības produktu iegūšanai (NeedleFor)"/>
    <x v="1"/>
    <d v="2020-12-09T00:00:00"/>
    <s v="LATVIJAS UNIVERSITĀTE"/>
    <s v="90000076669"/>
    <s v="Akciju sabiedrība &quot;BIOLAT&quot;,40003128200"/>
    <n v="3"/>
    <n v="35"/>
    <n v="538601.73"/>
    <n v="538601.73"/>
    <n v="443215.35999999999"/>
    <s v=""/>
    <s v=""/>
    <s v=""/>
    <n v="54991.24"/>
    <x v="0"/>
    <s v=""/>
    <s v=""/>
    <n v="522440.82"/>
    <n v="24234.22"/>
    <n v="16160.91"/>
    <s v=""/>
    <s v=""/>
    <d v="2020-01-07T00:00:00"/>
  </r>
  <r>
    <x v="3"/>
    <s v="1.1.1.1/20/A/015"/>
    <s v="Viedais enerģijas konektors Gandrīz Nulles enerģijas kopienai"/>
    <x v="1"/>
    <d v="2020-12-09T00:00:00"/>
    <s v="RĪGAS TEHNISKĀ UNIVERSITĀTE"/>
    <s v="90000068977"/>
    <s v="Sabiedrība ar ierobežotu atbildību &quot;DUO SYSTEMS&quot;,50103252911"/>
    <n v="1"/>
    <n v="35"/>
    <n v="495001.64"/>
    <n v="495001.64"/>
    <n v="407336.84"/>
    <s v=""/>
    <s v=""/>
    <s v=""/>
    <n v="50539.67"/>
    <x v="0"/>
    <s v=""/>
    <s v=""/>
    <n v="470180.85"/>
    <n v="12304.34"/>
    <n v="24820.79"/>
    <s v=""/>
    <s v=""/>
    <d v="2020-01-07T00:00:00"/>
  </r>
  <r>
    <x v="3"/>
    <s v="1.1.1.1/20/A/016"/>
    <s v="Darbojošu objektu tipveida konstrukcijas tehniskā stāvokļa monitoringa sistēmas prototips, objekta tehniskā stāvokļa novērtēšanai to ekspluatācijas laikā."/>
    <x v="1"/>
    <d v="2020-12-09T00:00:00"/>
    <s v="RĪGAS TEHNISKĀ UNIVERSITĀTE"/>
    <s v="90000068977"/>
    <s v="SIA &quot;D un D centrs&quot;,40003676120"/>
    <n v="2"/>
    <n v="30"/>
    <n v="540540"/>
    <n v="540540"/>
    <n v="444810.37"/>
    <s v=""/>
    <s v=""/>
    <s v=""/>
    <n v="55189.13"/>
    <x v="0"/>
    <s v=""/>
    <s v=""/>
    <n v="524323.5"/>
    <n v="24324"/>
    <n v="16216.5"/>
    <s v=""/>
    <s v=""/>
    <d v="2020-01-07T00:00:00"/>
  </r>
  <r>
    <x v="3"/>
    <s v="1.1.1.1/20/A/017"/>
    <s v="Koksnes virsmas modificēšana  uzlabotu kalpošanas īpašību nodrošināšanai āra apstākļos."/>
    <x v="1"/>
    <d v="2020-12-09T00:00:00"/>
    <s v="Atvasināta publiska persona &quot;Latvijas Valsts koksnes ķīmijas institūts&quot;"/>
    <s v="90002128378"/>
    <s v="SIA &quot;KOTUMAKI&quot;,50203208661"/>
    <n v="2"/>
    <n v="35"/>
    <n v="545003.54"/>
    <n v="540173.54"/>
    <n v="444508.81"/>
    <s v=""/>
    <s v=""/>
    <s v=""/>
    <n v="55151.71"/>
    <x v="0"/>
    <s v=""/>
    <s v=""/>
    <n v="523810.25"/>
    <n v="24149.73"/>
    <n v="16363.29"/>
    <s v=""/>
    <n v="4830"/>
    <d v="2020-01-07T00:00:00"/>
  </r>
  <r>
    <x v="3"/>
    <s v="1.1.1.1/20/A/018"/>
    <s v="&quot;Kompakta, zema enerģijas patēriņa, pikoteslu jutības magnetometra prototipa izveide, balstoties uz NV centriem dimantā&quot;"/>
    <x v="1"/>
    <d v="2020-12-09T00:00:00"/>
    <s v="LATVIJAS UNIVERSITĀTE"/>
    <s v="90000076669"/>
    <s v="Akciju sabiedrība &quot;SAF TEHNIKA&quot;,40003474109"/>
    <n v="2"/>
    <n v="36"/>
    <n v="540540.54"/>
    <n v="540540.54"/>
    <n v="444810.81"/>
    <s v=""/>
    <s v=""/>
    <s v=""/>
    <n v="55189.2"/>
    <x v="0"/>
    <s v=""/>
    <s v=""/>
    <n v="524324.31999999995"/>
    <n v="24324.31"/>
    <n v="16216.22"/>
    <s v=""/>
    <s v=""/>
    <d v="2020-01-07T00:00:00"/>
  </r>
  <r>
    <x v="3"/>
    <s v="1.1.1.1/20/A/019"/>
    <s v="Lielajos datos balstīta pro-sociāla mikromērķēšanas risinājuma izstrāde līdzdalības veicināšanai"/>
    <x v="1"/>
    <d v="2020-12-09T00:00:00"/>
    <s v="LATVIJAS UNIVERSITĀTE"/>
    <s v="90000076669"/>
    <s v="SIA &quot;CitizenVoice&quot;,40103952808"/>
    <n v="1"/>
    <n v="33"/>
    <n v="540540.54"/>
    <n v="540540.54"/>
    <n v="444810.81"/>
    <s v=""/>
    <s v=""/>
    <s v=""/>
    <n v="55189.2"/>
    <x v="0"/>
    <s v=""/>
    <s v=""/>
    <n v="529594.59"/>
    <n v="29594.58"/>
    <n v="10945.95"/>
    <s v=""/>
    <s v=""/>
    <d v="2020-01-07T00:00:00"/>
  </r>
  <r>
    <x v="3"/>
    <s v="1.1.1.1/20/A/020"/>
    <s v="Lielo datu vadīta informācijas un komunikācijas tehnoloģiju drošības pārvaldības risinājuma izstrāde (BICTSeMS)"/>
    <x v="6"/>
    <d v="2020-12-10T00:00:00"/>
    <s v="Sabiedrība ar ierobežotu atbildību &quot;Izglītības sistēmas&quot;"/>
    <s v="40103493322"/>
    <m/>
    <n v="1"/>
    <n v="30"/>
    <n v="668883.94999999995"/>
    <n v="621003.94999999995"/>
    <n v="465752.95"/>
    <s v=""/>
    <s v=""/>
    <s v=""/>
    <s v=""/>
    <x v="1"/>
    <s v=""/>
    <s v=""/>
    <n v="465752.95"/>
    <s v=""/>
    <n v="155251"/>
    <s v=""/>
    <n v="47880"/>
    <d v="2020-01-07T00:00:00"/>
  </r>
  <r>
    <x v="3"/>
    <s v="1.1.1.1/20/A/021"/>
    <s v="Lielo datu vadīta Termodinamisko procesu monitoringa un pārvaldības risinājuma izstrāde datu centra gaisa dzesēšanas sistēmu Energopatēriņa samazināšanai un Optimālas darbības nodrošināšanai (bigTEO)"/>
    <x v="1"/>
    <d v="2020-12-07T00:00:00"/>
    <s v="Sabiedrība ar ierobežotu atbildību &quot;Izglītības sistēmas&quot;"/>
    <s v="40103493322"/>
    <m/>
    <n v="1"/>
    <n v="30"/>
    <n v="664640.98"/>
    <n v="621590.98"/>
    <n v="466131.07"/>
    <s v=""/>
    <s v=""/>
    <s v=""/>
    <s v=""/>
    <x v="1"/>
    <s v=""/>
    <s v=""/>
    <n v="466131.07"/>
    <s v=""/>
    <n v="155459.91"/>
    <s v=""/>
    <n v="43050"/>
    <d v="2020-01-07T00:00:00"/>
  </r>
  <r>
    <x v="3"/>
    <s v="1.1.1.1/20/A/022"/>
    <s v="PreCoTiPS: Jauna proaktīva kontekstzinīga intelektiska stundu plānošanas risinājuma izstrāde mācību procesa kvalitātes un efektivitātes paaugstināšanai"/>
    <x v="1"/>
    <d v="2020-12-02T00:00:00"/>
    <s v="Sabiedrība ar ierobežotu atbildību &quot;Izglītības sistēmas&quot;"/>
    <s v="40103493322"/>
    <m/>
    <n v="1"/>
    <n v="30"/>
    <n v="668270.98"/>
    <n v="624590.98"/>
    <n v="468380.77"/>
    <s v=""/>
    <s v=""/>
    <s v=""/>
    <s v=""/>
    <x v="1"/>
    <s v=""/>
    <s v=""/>
    <n v="468380.77"/>
    <s v=""/>
    <n v="156210.21"/>
    <s v=""/>
    <n v="43680"/>
    <d v="2020-01-07T00:00:00"/>
  </r>
  <r>
    <x v="3"/>
    <s v="1.1.1.1/20/A/023"/>
    <s v="Jaunas integrētās biorafinēšanas koncepcijas izstrāde lignocelulozi saturošas biomasas pārstrādei bio-butanolā un citos produktos ar augstu pievienoto vērtību"/>
    <x v="1"/>
    <d v="2020-12-09T00:00:00"/>
    <s v="Atvasināta publiska persona &quot;Latvijas Valsts koksnes ķīmijas institūts&quot;"/>
    <s v="90002128378"/>
    <s v="Akciju sabiedrība &quot;Biotehniskais centrs&quot;,40003280438"/>
    <n v="1"/>
    <n v="30"/>
    <n v="540540.54"/>
    <n v="540540.54"/>
    <n v="444810.86"/>
    <s v=""/>
    <s v=""/>
    <s v=""/>
    <n v="55189.2"/>
    <x v="0"/>
    <s v=""/>
    <s v=""/>
    <n v="524324.31999999995"/>
    <n v="24324.26"/>
    <n v="16216.22"/>
    <s v=""/>
    <s v=""/>
    <d v="2020-01-07T00:00:00"/>
  </r>
  <r>
    <x v="3"/>
    <s v="1.1.1.1/20/A/024"/>
    <s v="Optimāla iekštelpu gaisa kvalitātes un siltuma komforta kontrole, pamatojoties uz telpas reāllaika 3D skenēšanas datiem"/>
    <x v="1"/>
    <d v="2020-12-09T00:00:00"/>
    <s v="RĪGAS TEHNISKĀ UNIVERSITĀTE"/>
    <s v="90000068977"/>
    <s v="SIA &quot;Komfovent&quot;,40103817958"/>
    <n v="1"/>
    <n v="35"/>
    <n v="539568.97"/>
    <n v="539568.97"/>
    <n v="444011.3"/>
    <s v=""/>
    <s v=""/>
    <s v=""/>
    <n v="55089.99"/>
    <x v="0"/>
    <s v=""/>
    <s v=""/>
    <n v="516433.94"/>
    <n v="17332.650000000001"/>
    <n v="23135.03"/>
    <s v=""/>
    <s v=""/>
    <d v="2020-01-07T00:00:00"/>
  </r>
  <r>
    <x v="3"/>
    <s v="1.1.1.1/20/A/025"/>
    <s v="Ātri izvietojamu ēku un to energosistēmu attīstība  pagaidu nometnēm"/>
    <x v="1"/>
    <d v="2020-12-09T00:00:00"/>
    <s v="RĪGAS TEHNISKĀ UNIVERSITĀTE"/>
    <s v="90000068977"/>
    <s v="SIA &quot;APB&quot;,40103415864"/>
    <n v="1"/>
    <n v="35"/>
    <n v="499996.56"/>
    <n v="499996.56"/>
    <n v="411447.18"/>
    <s v=""/>
    <s v=""/>
    <s v=""/>
    <n v="51049.65"/>
    <x v="0"/>
    <s v=""/>
    <s v=""/>
    <n v="476470.39"/>
    <n v="13973.56"/>
    <n v="23526.17"/>
    <s v=""/>
    <s v=""/>
    <d v="2020-01-07T00:00:00"/>
  </r>
  <r>
    <x v="3"/>
    <s v="1.1.1.1/20/A/026"/>
    <s v="Metodes izstrāde polimorfisma kontrolei vienlaicīgas polimorfu kristalizācijas gadījumā, izmantojot kristalizācijas piedevas"/>
    <x v="1"/>
    <d v="2020-12-09T00:00:00"/>
    <s v="LATVIJAS UNIVERSITĀTE"/>
    <s v="90000076669"/>
    <m/>
    <n v="1"/>
    <n v="35"/>
    <n v="540293.99"/>
    <n v="540293.99"/>
    <n v="444607.91"/>
    <s v=""/>
    <s v=""/>
    <s v=""/>
    <n v="55164"/>
    <x v="0"/>
    <s v=""/>
    <s v=""/>
    <n v="540293.99"/>
    <n v="40522.080000000002"/>
    <s v=""/>
    <s v=""/>
    <s v=""/>
    <d v="2020-01-07T00:00:00"/>
  </r>
  <r>
    <x v="3"/>
    <s v="1.1.1.1/20/A/027"/>
    <s v="Koksnes biorafinēšanas procesa inovatīva pilnveide veicot atlikumu konversiju nanoporainos oglekļa materiālos (BiReMa)"/>
    <x v="1"/>
    <d v="2020-12-09T00:00:00"/>
    <s v="Atvasināta publiska persona &quot;Latvijas Valsts koksnes ķīmijas institūts&quot;"/>
    <s v="90002128378"/>
    <m/>
    <n v="1"/>
    <n v="35"/>
    <n v="498653.74"/>
    <n v="498653.74"/>
    <n v="410342.16"/>
    <s v=""/>
    <s v=""/>
    <s v=""/>
    <n v="50912.54"/>
    <x v="0"/>
    <s v=""/>
    <s v=""/>
    <n v="498653.74"/>
    <n v="37399.040000000001"/>
    <s v=""/>
    <s v=""/>
    <s v=""/>
    <d v="2020-01-07T00:00:00"/>
  </r>
  <r>
    <x v="3"/>
    <s v="1.1.1.1/20/A/028"/>
    <s v="Jaunu sensoru izstrāde un to pielietojumu izpēte satiksmes un gājēju plūsmas datu iegūšanai viedo pilsētu apgaismojuma un citu pilsētvides plānošanas risinājumu uzlabošanai"/>
    <x v="1"/>
    <d v="2020-12-07T00:00:00"/>
    <s v="SIA &quot;Citintelly&quot;"/>
    <s v="40103372620"/>
    <m/>
    <n v="1"/>
    <n v="30"/>
    <n v="658936.18000000005"/>
    <n v="624338.85"/>
    <n v="468254.13"/>
    <s v=""/>
    <s v=""/>
    <s v=""/>
    <s v=""/>
    <x v="1"/>
    <s v=""/>
    <s v=""/>
    <n v="468254.13"/>
    <s v=""/>
    <n v="156084.72"/>
    <s v=""/>
    <n v="34597.33"/>
    <d v="2020-01-07T00:00:00"/>
  </r>
  <r>
    <x v="3"/>
    <s v="1.1.1.1/20/A/029"/>
    <s v="Riteņbraukšanas trenažierim pielāgotas, kiberslimības simptomus mazinošas virtuālās realitātes sistēmas un to atbalstošas lietotnes izstrāde, droša un datos balstīta treniņa nodrošināšanai"/>
    <x v="1"/>
    <d v="2020-12-02T00:00:00"/>
    <s v="Sabiedrība ar ierobežotu atbildību &quot;Tet&quot;"/>
    <s v="40003052786"/>
    <m/>
    <n v="1"/>
    <n v="24"/>
    <n v="320344.62"/>
    <n v="307380.77"/>
    <n v="138321.35"/>
    <s v=""/>
    <s v=""/>
    <s v=""/>
    <s v=""/>
    <x v="1"/>
    <s v=""/>
    <s v=""/>
    <n v="138321.35"/>
    <s v=""/>
    <n v="169059.42"/>
    <n v="12963.85"/>
    <s v=""/>
    <d v="2020-01-07T00:00:00"/>
  </r>
  <r>
    <x v="3"/>
    <s v="1.1.1.1/20/A/030"/>
    <s v="Jaunas pieejas šūnu adhēzijas modulatoru izstrādei"/>
    <x v="1"/>
    <d v="2020-12-09T00:00:00"/>
    <s v="Atvasināta publiska persona &quot;Latvijas Organiskās sintēzes institūts&quot;"/>
    <s v="90002111653"/>
    <m/>
    <n v="1"/>
    <n v="36"/>
    <n v="615054.62"/>
    <n v="540046.93000000005"/>
    <n v="444404.61"/>
    <s v=""/>
    <s v=""/>
    <s v=""/>
    <n v="55138.79"/>
    <x v="0"/>
    <s v=""/>
    <s v=""/>
    <n v="499543.4"/>
    <s v=""/>
    <n v="40503.53"/>
    <n v="75007.69"/>
    <s v=""/>
    <d v="2020-01-07T00:00:00"/>
  </r>
  <r>
    <x v="3"/>
    <s v="1.1.1.1/20/A/031"/>
    <s v="Dabas produkti un to analogi ādas epiģenētiskai aizsardzībai"/>
    <x v="1"/>
    <d v="2020-12-02T00:00:00"/>
    <s v="Atvasināta publiska persona &quot;Latvijas Organiskās sintēzes institūts&quot;"/>
    <s v="90002111653"/>
    <m/>
    <n v="1"/>
    <n v="36"/>
    <n v="540461.17000000004"/>
    <n v="540461.17000000004"/>
    <n v="444745.49"/>
    <s v=""/>
    <s v=""/>
    <s v=""/>
    <n v="55181.08"/>
    <x v="0"/>
    <s v=""/>
    <s v=""/>
    <n v="499926.57"/>
    <s v=""/>
    <n v="40534.6"/>
    <s v=""/>
    <s v=""/>
    <d v="2020-01-07T00:00:00"/>
  </r>
  <r>
    <x v="3"/>
    <s v="1.1.1.1/20/A/032"/>
    <s v="Nākamās paaudzes žiroskopiskās stabilizācijas kameras izstrāde"/>
    <x v="1"/>
    <d v="2020-12-07T00:00:00"/>
    <s v="SIA &quot;UAVFACTORY&quot;"/>
    <s v="40103258664"/>
    <m/>
    <n v="1"/>
    <n v="30"/>
    <n v="1023150.53"/>
    <n v="983073.5"/>
    <n v="499992.37"/>
    <s v=""/>
    <s v=""/>
    <s v=""/>
    <s v=""/>
    <x v="1"/>
    <s v=""/>
    <s v=""/>
    <n v="499992.37"/>
    <s v=""/>
    <n v="483081.13"/>
    <s v=""/>
    <n v="40077.03"/>
    <d v="2020-01-07T00:00:00"/>
  </r>
  <r>
    <x v="3"/>
    <s v="1.1.1.1/20/A/033"/>
    <s v="Jaunas  augstas kaloritātes kokogļu ražošanas metodikas izstrāde efektīvāka procesa un augstvērtigāka gala produkta nodrošināšanai – Smart Charcoal"/>
    <x v="1"/>
    <d v="2020-12-02T00:00:00"/>
    <s v="Sabiedrība ar ierobežotu atbildību &quot;INOS&quot;"/>
    <s v="40003570038"/>
    <m/>
    <n v="1"/>
    <n v="30"/>
    <n v="524134.36"/>
    <n v="488755.24"/>
    <n v="365002.41"/>
    <s v=""/>
    <s v=""/>
    <s v=""/>
    <s v=""/>
    <x v="1"/>
    <s v=""/>
    <s v=""/>
    <n v="365002.41"/>
    <s v=""/>
    <n v="123752.83"/>
    <s v=""/>
    <n v="35379.120000000003"/>
    <d v="2020-01-07T00:00:00"/>
  </r>
  <r>
    <x v="3"/>
    <s v="1.1.1.1/20/A/034"/>
    <s v="Izskaidrojamā mākslīgajā intelektā balstīta kuņģa histopatoloģijas pilnu slaidu attēlu analīzes atbalsta sistēmas izstrāde"/>
    <x v="1"/>
    <d v="2020-12-09T00:00:00"/>
    <s v="LATVIJAS UNIVERSITĀTE"/>
    <s v="90000076669"/>
    <s v="Valsts zinātniskais institūts - atvasināta publiska persona &quot;Elektronikas un datorzinātņu institūts&quot;,90002135242_x000a_SIA &quot;Akadēmiskā histoloģijas laboratorija&quot;,50003514371"/>
    <n v="3"/>
    <n v="32"/>
    <n v="540540"/>
    <n v="540540"/>
    <n v="444810.36"/>
    <s v=""/>
    <s v=""/>
    <s v=""/>
    <n v="55189.13"/>
    <x v="0"/>
    <s v=""/>
    <s v=""/>
    <n v="499999.49"/>
    <s v=""/>
    <n v="40540.51"/>
    <s v=""/>
    <s v=""/>
    <d v="2020-01-07T00:00:00"/>
  </r>
  <r>
    <x v="3"/>
    <s v="1.1.1.1/20/A/035"/>
    <s v="Hibrīda-sensora izelpas analīze kolorektālā vēža skrīningam (HYCOR)"/>
    <x v="1"/>
    <d v="2020-12-09T00:00:00"/>
    <s v="LATVIJAS UNIVERSITĀTE"/>
    <s v="90000076669"/>
    <s v="Sabiedrība ar ierobežotu atbildību &quot;LIEPĀJAS REĢIONĀLĀ SLIMNĪCA&quot;,42103041306"/>
    <n v="2"/>
    <n v="22"/>
    <n v="540540"/>
    <n v="540540"/>
    <n v="444810.37"/>
    <s v=""/>
    <s v=""/>
    <s v=""/>
    <n v="55189.13"/>
    <x v="0"/>
    <s v=""/>
    <s v=""/>
    <n v="499999.5"/>
    <s v=""/>
    <n v="40540.5"/>
    <s v=""/>
    <s v=""/>
    <d v="2020-01-07T00:00:00"/>
  </r>
  <r>
    <x v="3"/>
    <s v="1.1.1.1/20/A/036"/>
    <s v="Rauga sēnīšu probiotiku efektivitāte H. pylori eradikācijas terapijas blakusparādību mazināšanā kuņģa vēža profilakses, skrīninga un ārstēšanas stratēģijā"/>
    <x v="1"/>
    <d v="2020-12-09T00:00:00"/>
    <s v="LATVIJAS UNIVERSITĀTE"/>
    <s v="90000076669"/>
    <s v="Latvia MGI Tech SIA,50203081351_x000a_Sabiedrība ar ierobežotu atbildību &quot;Kuldīgas slimnīca&quot;,50003197651"/>
    <n v="2"/>
    <n v="24"/>
    <n v="540540"/>
    <n v="540540"/>
    <n v="444810.36"/>
    <s v=""/>
    <s v=""/>
    <s v=""/>
    <n v="55189.14"/>
    <x v="0"/>
    <s v=""/>
    <s v=""/>
    <n v="499999.5"/>
    <s v=""/>
    <n v="40540.5"/>
    <s v=""/>
    <s v=""/>
    <d v="2020-01-07T00:00:00"/>
  </r>
  <r>
    <x v="3"/>
    <s v="1.1.1.1/20/A/037"/>
    <s v="Ķirurģisko komplikāciju profilakse korektālajā ķirurģijā, veicot mehānisko zarnu sagatavošanu kopā ar neuzsūcošām antibiotikām"/>
    <x v="1"/>
    <d v="2020-12-02T00:00:00"/>
    <s v="LATVIJAS UNIVERSITĀTE"/>
    <s v="90000076669"/>
    <s v="Latvia MGI Tech SIA,50203081351"/>
    <n v="2"/>
    <n v="30"/>
    <n v="540540"/>
    <n v="540540"/>
    <n v="444810.37"/>
    <s v=""/>
    <s v=""/>
    <s v=""/>
    <n v="55189.13"/>
    <x v="0"/>
    <s v=""/>
    <s v=""/>
    <n v="499999.5"/>
    <s v=""/>
    <n v="40540.5"/>
    <s v=""/>
    <s v=""/>
    <d v="2020-01-07T00:00:00"/>
  </r>
  <r>
    <x v="3"/>
    <s v="1.1.1.1/20/A/038"/>
    <s v="Jaunas profilaktiskas acu muskulatūras vingrināšanas un nostiprināšanas ierīces EYE ROLL un tās pielietojamības metodoloģijas izstrāde un izpēte"/>
    <x v="1"/>
    <d v="2020-11-24T00:00:00"/>
    <s v="Sabiedrība ar ierobežotu atbildību &quot;Eye roll&quot;"/>
    <s v="44103129478"/>
    <s v="Sabiedrība ar ierobežotu atbildību &quot;Informācijas sistēmu menedžmenta augstskola&quot;,40003607453"/>
    <n v="3"/>
    <n v="24"/>
    <n v="466737.34"/>
    <n v="437800.14"/>
    <n v="319418.98"/>
    <s v=""/>
    <s v=""/>
    <s v=""/>
    <s v=""/>
    <x v="1"/>
    <s v=""/>
    <s v=""/>
    <n v="319418.98"/>
    <s v=""/>
    <n v="118381.16"/>
    <s v=""/>
    <n v="28937.200000000001"/>
    <d v="2020-01-07T00:00:00"/>
  </r>
  <r>
    <x v="3"/>
    <s v="1.1.1.1/20/A/039"/>
    <s v="Perspektīvu porainu materiālu iegūšanas procesa tehnoloģiskie pētījumi"/>
    <x v="1"/>
    <d v="2020-12-09T00:00:00"/>
    <s v="LATVIJAS UNIVERSITĀTE"/>
    <s v="90000076669"/>
    <s v="SIA Synthermion,44103146800"/>
    <n v="1"/>
    <n v="33"/>
    <n v="539426.31999999995"/>
    <n v="539426.31999999995"/>
    <n v="443893.91"/>
    <s v=""/>
    <s v=""/>
    <s v=""/>
    <n v="55075.43"/>
    <x v="0"/>
    <s v=""/>
    <s v=""/>
    <n v="498969.34"/>
    <s v=""/>
    <n v="40456.980000000003"/>
    <s v=""/>
    <s v=""/>
    <d v="2020-01-07T00:00:00"/>
  </r>
  <r>
    <x v="3"/>
    <s v="1.1.1.1/20/A/040"/>
    <s v="JAUNA METODIKA FARMACEITISKI SVARĪGU HETEROCIKLU SINTĒZEI NO PROPARGILSILĀNIEM  // NOVEL METHODOLOGY FOR SYNTHESIS OF PHARMACEUTICALLY IMPORTANT HETEROCYCLES FROM PROPARGYL SILANES"/>
    <x v="1"/>
    <d v="2020-12-09T00:00:00"/>
    <s v="RĪGAS TEHNISKĀ UNIVERSITĀTE"/>
    <s v="90000068977"/>
    <m/>
    <n v="1"/>
    <n v="36"/>
    <n v="540537.93000000005"/>
    <n v="540537.93000000005"/>
    <n v="444808.65"/>
    <s v=""/>
    <s v=""/>
    <s v=""/>
    <n v="55188.93"/>
    <x v="0"/>
    <s v=""/>
    <s v=""/>
    <n v="540537.93000000005"/>
    <n v="40540.35"/>
    <s v=""/>
    <s v=""/>
    <s v=""/>
    <d v="2020-01-07T00:00:00"/>
  </r>
  <r>
    <x v="3"/>
    <s v="1.1.1.1/20/A/041"/>
    <s v="Tehnoloģiju izstrāde notekūdens dūņu pārstrādei sekundārās izejvielās"/>
    <x v="5"/>
    <d v="2020-12-10T00:00:00"/>
    <s v="RĪGAS TEHNISKĀ UNIVERSITĀTE"/>
    <s v="90000068977"/>
    <s v="Sabiedrība ar ierobežotu atbildību &quot;Bio RE&quot;,50103704121"/>
    <n v="2"/>
    <n v="35"/>
    <n v="540540.54"/>
    <n v="540540.54"/>
    <n v="444810.81"/>
    <s v=""/>
    <s v=""/>
    <s v=""/>
    <n v="55189.19"/>
    <x v="0"/>
    <s v=""/>
    <s v=""/>
    <n v="523513.51"/>
    <n v="23513.51"/>
    <n v="17027.03"/>
    <s v=""/>
    <s v=""/>
    <d v="2020-01-07T00:00:00"/>
  </r>
  <r>
    <x v="3"/>
    <s v="1.1.1.1/20/A/042"/>
    <s v="Galvas smadzeņu malformāciju izraisošo ģenētisko cēloņu izpēte"/>
    <x v="1"/>
    <d v="2020-12-09T00:00:00"/>
    <s v="Atvasināta publiska persona &quot;Latvijas Biomedicīnas pētījumu un studiju centrs&quot;"/>
    <s v="90002120158"/>
    <s v="Latvia MGI Tech SIA,50203081351"/>
    <n v="2"/>
    <n v="33"/>
    <n v="540540.54"/>
    <n v="540540.54"/>
    <n v="444810.81"/>
    <s v=""/>
    <s v=""/>
    <s v=""/>
    <n v="55189.19"/>
    <x v="0"/>
    <s v=""/>
    <s v=""/>
    <n v="508108.11"/>
    <n v="8108.11"/>
    <n v="32432.43"/>
    <s v=""/>
    <s v=""/>
    <d v="2020-01-07T00:00:00"/>
  </r>
  <r>
    <x v="3"/>
    <s v="1.1.1.1/20/A/043"/>
    <s v="Plaša spektra pretvīrusu preparāta Larifan pielietošanas izpēte COVID-19 terapijas un prevencijas kontekstā"/>
    <x v="1"/>
    <d v="2020-12-09T00:00:00"/>
    <s v="Atvasināta publiska persona &quot;Latvijas Biomedicīnas pētījumu un studiju centrs&quot;"/>
    <s v="90002120158"/>
    <s v="Sabiedrība ar ierobežotu atbildību &quot;LARIFĀNS&quot;,40003365497"/>
    <n v="2"/>
    <n v="35"/>
    <n v="540540"/>
    <n v="540540"/>
    <n v="444810.37"/>
    <s v=""/>
    <s v=""/>
    <s v=""/>
    <n v="55189.13"/>
    <x v="0"/>
    <s v=""/>
    <s v=""/>
    <n v="508107.6"/>
    <n v="8108.1"/>
    <n v="32432.400000000001"/>
    <s v=""/>
    <s v=""/>
    <d v="2020-01-07T00:00:00"/>
  </r>
  <r>
    <x v="3"/>
    <s v="1.1.1.1/20/A/044"/>
    <s v="Jauna universāla, biotehnoloģiski advancēta, plaša pielietojuma vīrsusveidīgo daļiņu platforma"/>
    <x v="1"/>
    <d v="2020-12-09T00:00:00"/>
    <s v="Atvasināta publiska persona &quot;Latvijas Biomedicīnas pētījumu un studiju centrs&quot;"/>
    <s v="90002120158"/>
    <m/>
    <n v="1"/>
    <n v="35"/>
    <n v="540540.53"/>
    <n v="540540.53"/>
    <n v="444810.8"/>
    <s v=""/>
    <s v=""/>
    <s v=""/>
    <n v="55189.19"/>
    <x v="0"/>
    <s v=""/>
    <s v=""/>
    <n v="513513.51"/>
    <n v="13513.52"/>
    <n v="27027.02"/>
    <s v=""/>
    <s v=""/>
    <d v="2020-01-07T00:00:00"/>
  </r>
  <r>
    <x v="3"/>
    <s v="1.1.1.1/20/A/045"/>
    <s v="Mikrofluīdikas iekārtas izstrāde prostatas vēža sekretēto ekstracelulāro vezikulu kvantificēšanai un to RNS satura analīzei (PROCEX)"/>
    <x v="1"/>
    <d v="2020-12-09T00:00:00"/>
    <s v="Atvasināta publiska persona &quot;Latvijas Biomedicīnas pētījumu un studiju centrs&quot;"/>
    <s v="90002120158"/>
    <s v="Sabiedrība ar ierobežotu atbildību &quot;Cellboxlab&quot;,42103111196"/>
    <n v="2"/>
    <n v="35"/>
    <n v="540540.54"/>
    <n v="540540.54"/>
    <n v="444810.81"/>
    <s v=""/>
    <s v=""/>
    <s v=""/>
    <n v="55189.19"/>
    <x v="0"/>
    <s v=""/>
    <s v=""/>
    <n v="506756.83"/>
    <n v="6756.83"/>
    <n v="33783.71"/>
    <s v=""/>
    <s v=""/>
    <d v="2020-01-07T00:00:00"/>
  </r>
  <r>
    <x v="3"/>
    <s v="1.1.1.1/20/A/046"/>
    <s v="Tuberkulozes pilna genoma sekvenēšana lietošanai Latvijas klīnikā: dizains un koncepta izvērtēšana."/>
    <x v="6"/>
    <d v="2020-12-10T00:00:00"/>
    <s v="Atvasināta publiska persona &quot;Latvijas Biomedicīnas pētījumu un studiju centrs&quot;"/>
    <s v="90002120158"/>
    <s v="SIA &quot;GENERA&quot;,40003551431"/>
    <n v="2"/>
    <n v="35"/>
    <n v="540540.54"/>
    <n v="540540.54"/>
    <n v="444810.81"/>
    <s v=""/>
    <s v=""/>
    <s v=""/>
    <n v="55189.19"/>
    <x v="0"/>
    <s v=""/>
    <s v=""/>
    <n v="509459.47"/>
    <n v="9459.4699999999993"/>
    <n v="31081.07"/>
    <s v=""/>
    <s v=""/>
    <d v="2020-01-07T00:00:00"/>
  </r>
  <r>
    <x v="3"/>
    <s v="1.1.1.1/20/A/047"/>
    <s v="DECIDE – Dinamiskās informētās piekrišanas sistēmas izveide biobankas un sabiedrības zinātnisko aktivitāšu datu pārvaldībai, kvalitātes kontrolei un integrācijai"/>
    <x v="5"/>
    <d v="2020-12-10T00:00:00"/>
    <s v="Atvasināta publiska persona &quot;Latvijas Biomedicīnas pētījumu un studiju centrs&quot;"/>
    <s v="90002120158"/>
    <s v="SIA &quot;KleinTech Software&quot;,40203012930"/>
    <n v="2"/>
    <n v="33"/>
    <n v="540540.54"/>
    <n v="540540.54"/>
    <n v="444810.81"/>
    <s v=""/>
    <s v=""/>
    <s v=""/>
    <n v="55189.19"/>
    <x v="0"/>
    <s v=""/>
    <s v=""/>
    <n v="506882.51"/>
    <n v="6882.51"/>
    <n v="33658.03"/>
    <s v=""/>
    <s v=""/>
    <d v="2020-01-07T00:00:00"/>
  </r>
  <r>
    <x v="3"/>
    <s v="1.1.1.1/20/A/048"/>
    <s v="Konservatīva borēliju proteīna kā vakcīnas mērķu pielietojums"/>
    <x v="5"/>
    <d v="2020-12-10T00:00:00"/>
    <s v="Atvasināta publiska persona &quot;Latvijas Biomedicīnas pētījumu un studiju centrs&quot;"/>
    <s v="90002120158"/>
    <s v="Akciju sabiedrība &quot;Biotehniskais centrs&quot;,40003280438"/>
    <n v="2"/>
    <n v="33"/>
    <n v="540540.54"/>
    <n v="540540.54"/>
    <n v="444810.81"/>
    <s v=""/>
    <s v=""/>
    <s v=""/>
    <n v="55189.19"/>
    <x v="0"/>
    <s v=""/>
    <s v=""/>
    <n v="508108.11"/>
    <n v="8108.11"/>
    <n v="32432.43"/>
    <s v=""/>
    <s v=""/>
    <d v="2020-01-07T00:00:00"/>
  </r>
  <r>
    <x v="3"/>
    <s v="1.1.1.1/20/A/049"/>
    <s v="Hipofīzes neiroendokrīno audzēju mikrovides loma prognostikā un atbildē uz terapiju"/>
    <x v="1"/>
    <d v="2020-12-09T00:00:00"/>
    <s v="Atvasināta publiska persona &quot;Latvijas Biomedicīnas pētījumu un studiju centrs&quot;"/>
    <s v="90002120158"/>
    <s v="Latvia MGI Tech SIA,50203081351"/>
    <n v="2"/>
    <n v="35"/>
    <n v="540540.53"/>
    <n v="540540.53"/>
    <n v="444810.8"/>
    <s v=""/>
    <s v=""/>
    <s v=""/>
    <n v="55189.19"/>
    <x v="0"/>
    <s v=""/>
    <s v=""/>
    <n v="508108.08"/>
    <n v="8108.09"/>
    <n v="32432.45"/>
    <s v=""/>
    <s v=""/>
    <d v="2020-01-07T00:00:00"/>
  </r>
  <r>
    <x v="3"/>
    <s v="1.1.1.1/20/A/050"/>
    <s v="Latvijas proterozoja rūdu iegulu izpēte, pielietojot astroģeoloģisko un ģeofizikālās metodes"/>
    <x v="1"/>
    <d v="2020-12-02T00:00:00"/>
    <s v="LATVIJAS UNIVERSITĀTE"/>
    <s v="90000076669"/>
    <m/>
    <n v="1"/>
    <n v="36"/>
    <n v="519167.35"/>
    <n v="519167.35"/>
    <n v="427222.82"/>
    <s v=""/>
    <s v=""/>
    <s v=""/>
    <n v="53006.99"/>
    <x v="0"/>
    <s v=""/>
    <s v=""/>
    <n v="519167.35"/>
    <n v="38937.54"/>
    <s v=""/>
    <s v=""/>
    <s v=""/>
    <d v="2020-01-07T00:00:00"/>
  </r>
  <r>
    <x v="3"/>
    <s v="1.1.1.1/20/A/051"/>
    <s v="Jauni bioloģiski aktīvo savienojumu avoti no maz izmantotiem ziemeļu platuma grādos audzētiem augļiem un ogām: To potenciālais pielietojums produktu ar pievienoto vērtību ražošanā pārtikas un farmācijas sektorā (PhytoPharmactives)"/>
    <x v="1"/>
    <d v="2020-12-09T00:00:00"/>
    <s v="Atvasināta publiska persona &quot;Dārzkopības institūts&quot;"/>
    <s v="90002127692"/>
    <s v="LATVIJAS UNIVERSITĀTE,90000076669_x000a_Akciju sabiedrība &quot;BIOLAT&quot;,40003128200"/>
    <n v="3"/>
    <n v="36"/>
    <n v="499842.05"/>
    <n v="499842.05"/>
    <n v="411320.02"/>
    <s v=""/>
    <s v=""/>
    <s v=""/>
    <n v="51033.87"/>
    <x v="0"/>
    <s v=""/>
    <s v=""/>
    <n v="462353.89"/>
    <s v=""/>
    <n v="37488.160000000003"/>
    <s v=""/>
    <s v=""/>
    <d v="2020-01-07T00:00:00"/>
  </r>
  <r>
    <x v="3"/>
    <s v="1.1.1.1/20/A/052"/>
    <s v="Kviešu ražas prognozēšana, izmantojot bezpilota lidaparātu datu apstrādes metodes"/>
    <x v="1"/>
    <d v="2020-12-09T00:00:00"/>
    <s v="VENTSPILS AUGSTSKOLA"/>
    <s v="90000362426"/>
    <s v="SIA &quot;ĢEODĒZISTS&quot;,41203006878_x000a_Atvasināta publiska persona &quot;Agroresursu un ekonomikas institūts&quot;,90002137506"/>
    <n v="6"/>
    <n v="28"/>
    <n v="317890.65999999997"/>
    <n v="317890.65999999997"/>
    <n v="261592.22"/>
    <s v=""/>
    <s v=""/>
    <s v=""/>
    <n v="32456.65"/>
    <x v="0"/>
    <s v=""/>
    <s v=""/>
    <n v="294048.87"/>
    <s v=""/>
    <n v="23841.79"/>
    <s v=""/>
    <s v=""/>
    <d v="2020-01-07T00:00:00"/>
  </r>
  <r>
    <x v="3"/>
    <s v="1.1.1.1/20/A/053"/>
    <s v="IWiRoM: Jauna tipa intelektiskas ziemas ceļu uzturēšanas atbalsta informācijas sistēmas un tai pielāgota ERP integrācijas risinājuma izstrāde  uzturēšanas procesu efektivitātes paaugstināšanai"/>
    <x v="6"/>
    <d v="2020-12-10T00:00:00"/>
    <s v="Sabiedrība ar ierobežotu atbildību &quot;ZZ Dats&quot;"/>
    <s v="40003278467"/>
    <m/>
    <n v="1"/>
    <n v="30"/>
    <n v="716452.07"/>
    <n v="666625.37"/>
    <n v="476570.47"/>
    <s v=""/>
    <s v=""/>
    <s v=""/>
    <s v=""/>
    <x v="1"/>
    <s v=""/>
    <s v=""/>
    <n v="476570.47"/>
    <s v=""/>
    <n v="190054.9"/>
    <s v=""/>
    <n v="49826.7"/>
    <d v="2020-01-07T00:00:00"/>
  </r>
  <r>
    <x v="3"/>
    <s v="1.1.1.1/20/A/054"/>
    <s v="Pretiekaisuma postbiotiskā prototipa izstrāde no inovatīvas sinbiotiskas kompozīcijas"/>
    <x v="1"/>
    <d v="2020-12-09T00:00:00"/>
    <s v="LATVIJAS UNIVERSITĀTE"/>
    <s v="90000076669"/>
    <s v="Sabiedrība ar ierobežotu atbildību &quot;JP Biotechnology&quot;,40003779128"/>
    <n v="2"/>
    <n v="30"/>
    <n v="540540"/>
    <n v="540540"/>
    <n v="444810.37"/>
    <s v=""/>
    <s v=""/>
    <s v=""/>
    <n v="55189.13"/>
    <x v="0"/>
    <s v=""/>
    <s v=""/>
    <n v="510348.59"/>
    <n v="10349.09"/>
    <n v="30191.41"/>
    <s v=""/>
    <s v=""/>
    <d v="2020-01-07T00:00:00"/>
  </r>
  <r>
    <x v="3"/>
    <s v="1.1.1.1/20/A/055"/>
    <s v="Jaunas multipleksas metodes izstrāde mutes dobuma mikrobioma (tostarp rezistoma) noteikšanai plašiem populācijas un intervences pētījumiem"/>
    <x v="1"/>
    <d v="2020-12-09T00:00:00"/>
    <s v="LATVIJAS UNIVERSITĀTE"/>
    <s v="90000076669"/>
    <s v="Sabiedrība ar ierobežotu atbildību &quot;Alūksnes primārās veselības aprūpes centrs&quot;,44103024817"/>
    <n v="2"/>
    <n v="26"/>
    <n v="540540.54"/>
    <n v="540540.54"/>
    <n v="444810.8"/>
    <s v=""/>
    <s v=""/>
    <s v=""/>
    <n v="55189.2"/>
    <x v="0"/>
    <s v=""/>
    <s v=""/>
    <n v="523665.54"/>
    <n v="23665.54"/>
    <n v="16875"/>
    <s v=""/>
    <s v=""/>
    <d v="2020-01-07T00:00:00"/>
  </r>
  <r>
    <x v="3"/>
    <s v="1.1.1.1/20/A/056"/>
    <s v="Ierīce reģionālās anestēzijas monitoringam, izmantojot bezkontakta fotopletizmogrāfiju un projicēšanas kartēšanu"/>
    <x v="1"/>
    <d v="2020-12-09T00:00:00"/>
    <s v="LATVIJAS UNIVERSITĀTE"/>
    <s v="90000076669"/>
    <s v="SIA &quot;Blazar&quot;,42103107970"/>
    <n v="2"/>
    <n v="35"/>
    <n v="540000"/>
    <n v="540000"/>
    <n v="444366"/>
    <s v=""/>
    <s v=""/>
    <s v=""/>
    <n v="55134"/>
    <x v="0"/>
    <s v=""/>
    <s v=""/>
    <n v="499500"/>
    <s v=""/>
    <n v="40500"/>
    <s v=""/>
    <s v=""/>
    <d v="2020-01-07T00:00:00"/>
  </r>
  <r>
    <x v="3"/>
    <s v="1.1.1.1/20/A/057"/>
    <s v="Funkcionālas Platzonas Gallija Oksīda un Cinka Gallāta Plānas Kārtiņas un Jaunas Uzklāšanas Tehnoloģijas"/>
    <x v="6"/>
    <d v="2020-12-10T00:00:00"/>
    <s v="Atvasināta publiska persona LATVIJAS UNIVERSITĀTES CIETVIELU FIZIKAS INSTITŪTS"/>
    <s v="90002124925"/>
    <s v="SIA AGL Technologies,40203163626_x000a_SIA &quot;BC CORPORATION LIMITED&quot;,40203107108"/>
    <n v="1"/>
    <n v="30"/>
    <n v="537004.6"/>
    <n v="537004.6"/>
    <n v="441901.08"/>
    <s v=""/>
    <s v=""/>
    <s v=""/>
    <n v="54828.17"/>
    <x v="0"/>
    <s v=""/>
    <s v=""/>
    <n v="520894.45"/>
    <n v="24165.200000000001"/>
    <n v="16110.15"/>
    <s v=""/>
    <s v=""/>
    <d v="2020-01-07T00:00:00"/>
  </r>
  <r>
    <x v="3"/>
    <s v="1.1.1.1/20/A/058"/>
    <s v="Analītiskā pieeja, pielietojot  masspektrometriskās, hromatogrāfiskās un kodolmagnētiskās rezonanses metodes medus izcelsmes raksturošanai un viltojumu noteikšanai"/>
    <x v="1"/>
    <d v="2020-12-09T00:00:00"/>
    <s v="LATVIJAS UNIVERSITĀTE"/>
    <s v="90000076669"/>
    <s v="Latvijas Biškopības biedrība,40008003310"/>
    <n v="2"/>
    <n v="35"/>
    <n v="540540.54"/>
    <n v="540540.54"/>
    <n v="444810.81"/>
    <s v=""/>
    <s v=""/>
    <s v=""/>
    <n v="55189.19"/>
    <x v="0"/>
    <s v=""/>
    <s v=""/>
    <n v="524324.31999999995"/>
    <n v="24324.32"/>
    <n v="16216.22"/>
    <s v=""/>
    <s v=""/>
    <d v="2020-01-07T00:00:00"/>
  </r>
  <r>
    <x v="3"/>
    <s v="1.1.1.1/20/A/059"/>
    <s v="Fluorescento annelēto pirimidīnu pielietojums analītiskajā un materiālu ķīmijā"/>
    <x v="1"/>
    <d v="2020-12-02T00:00:00"/>
    <s v="RĪGAS TEHNISKĀ UNIVERSITĀTE"/>
    <s v="90000068977"/>
    <m/>
    <n v="1"/>
    <n v="36"/>
    <n v="540540.54"/>
    <n v="540540.54"/>
    <n v="444810.81"/>
    <s v=""/>
    <s v=""/>
    <s v=""/>
    <n v="55189.2"/>
    <x v="0"/>
    <s v=""/>
    <s v=""/>
    <n v="540540.54"/>
    <n v="40540.53"/>
    <s v=""/>
    <s v=""/>
    <s v=""/>
    <d v="2020-01-07T00:00:00"/>
  </r>
  <r>
    <x v="3"/>
    <s v="1.1.1.1/20/A/060"/>
    <s v="Funkcionālas tintes drukāšana bezvadu enerģijas sistēmām"/>
    <x v="5"/>
    <d v="2020-12-10T00:00:00"/>
    <s v="Atvasināta publiska persona LATVIJAS UNIVERSITĀTES CIETVIELU FIZIKAS INSTITŪTS"/>
    <s v="90002124925"/>
    <s v="Sabiedrība ar ierobežotu atbildību &quot;Lesla Latvia&quot;,40103905678"/>
    <n v="2"/>
    <n v="30"/>
    <n v="539594.38"/>
    <n v="539594.38"/>
    <n v="444032.21"/>
    <s v=""/>
    <s v=""/>
    <s v=""/>
    <n v="55092.59"/>
    <x v="0"/>
    <s v=""/>
    <s v=""/>
    <n v="522330.06"/>
    <n v="23205.26"/>
    <n v="17264.32"/>
    <s v=""/>
    <s v=""/>
    <d v="2020-01-07T00:00:00"/>
  </r>
  <r>
    <x v="3"/>
    <s v="1.1.1.1/20/A/061"/>
    <s v="Biosensoru matricas ar jutīgiem 2D materiālu elementiem izstrāde onkoloģisko slimību diagnostikai un skrīningam"/>
    <x v="1"/>
    <d v="2020-12-09T00:00:00"/>
    <s v="Atvasināta publiska persona LATVIJAS UNIVERSITĀTES CIETVIELU FIZIKAS INSTITŪTS"/>
    <s v="90002124925"/>
    <s v="AS &quot;ALFA RPAR&quot;,40003712898"/>
    <n v="2"/>
    <n v="30"/>
    <n v="540237.48"/>
    <n v="540237.48"/>
    <n v="444561.41"/>
    <s v=""/>
    <s v=""/>
    <s v=""/>
    <n v="55158.25"/>
    <x v="0"/>
    <s v=""/>
    <s v=""/>
    <n v="522980.76"/>
    <n v="23261.1"/>
    <n v="17256.72"/>
    <s v=""/>
    <s v=""/>
    <d v="2020-01-07T00:00:00"/>
  </r>
  <r>
    <x v="3"/>
    <s v="1.1.1.1/20/A/062"/>
    <s v="Piesārņotā ūdens attīrīšanas procesa pilnveidošana, kombinējot elektriskās izlādes un fotokatalīzes procesus."/>
    <x v="1"/>
    <d v="2020-12-02T00:00:00"/>
    <s v="RĪGAS TEHNISKĀ UNIVERSITĀTE"/>
    <s v="90000068977"/>
    <s v="Sabiedrība ar ierobežotu atbildību &quot;ElGoo Tech&quot;,40103736799"/>
    <n v="1"/>
    <n v="35"/>
    <n v="540458.49"/>
    <n v="540458.49"/>
    <n v="444743.29"/>
    <s v=""/>
    <s v=""/>
    <s v=""/>
    <n v="55180.82"/>
    <x v="0"/>
    <s v=""/>
    <s v=""/>
    <n v="513456.51"/>
    <n v="13532.4"/>
    <n v="27001.98"/>
    <s v=""/>
    <s v=""/>
    <d v="2020-01-07T00:00:00"/>
  </r>
  <r>
    <x v="3"/>
    <s v="1.1.1.1/20/A/063"/>
    <s v="Attālināti strādājošo IT sistēmu lietotāju efektivitātes un uzvedības analīze izmantojot AI/ML"/>
    <x v="5"/>
    <d v="2020-12-10T00:00:00"/>
    <s v="Sabiedrība ar ierobežotu atbildību &quot;ABC software&quot;"/>
    <s v="40003627089"/>
    <m/>
    <n v="1"/>
    <n v="30"/>
    <n v="482146"/>
    <n v="482146"/>
    <n v="342676.1"/>
    <s v=""/>
    <s v=""/>
    <s v=""/>
    <s v=""/>
    <x v="1"/>
    <s v=""/>
    <s v=""/>
    <n v="342676.1"/>
    <s v=""/>
    <n v="139469.9"/>
    <s v=""/>
    <s v=""/>
    <d v="2020-01-07T00:00:00"/>
  </r>
  <r>
    <x v="3"/>
    <s v="1.1.1.1/20/A/064"/>
    <s v="Hidrauliskā kompresora izstrāde ar ūdeņradi bagātinātas dabasgāzes saspiešanai"/>
    <x v="1"/>
    <d v="2020-12-09T00:00:00"/>
    <s v="Atvasināta publiska persona LATVIJAS UNIVERSITĀTES CIETVIELU FIZIKAS INSTITŪTS"/>
    <s v="90002124925"/>
    <m/>
    <n v="1"/>
    <n v="12"/>
    <n v="118900"/>
    <n v="118900"/>
    <n v="109982.5"/>
    <s v=""/>
    <s v=""/>
    <s v=""/>
    <n v="8917.5"/>
    <x v="0"/>
    <s v=""/>
    <s v=""/>
    <n v="118900"/>
    <s v=""/>
    <s v=""/>
    <s v=""/>
    <s v=""/>
    <d v="2020-01-07T00:00:00"/>
  </r>
  <r>
    <x v="3"/>
    <s v="1.1.1.1/20/A/065"/>
    <s v="Aplikācijas izstrāde mialģiskā encefalomielīta / hroniskā noguruma sindroma m-veselības diagnostikas atbalsta risinājumam, pacientu paškontrolei un terapijas monitoringam"/>
    <x v="1"/>
    <d v="2020-12-09T00:00:00"/>
    <s v="RĪGAS STRADIŅA UNIVERSITĀTE"/>
    <s v="90000013771"/>
    <m/>
    <n v="1"/>
    <n v="34"/>
    <n v="529119.4"/>
    <n v="529119.4"/>
    <n v="435412.34"/>
    <s v=""/>
    <s v=""/>
    <s v=""/>
    <n v="54023.1"/>
    <x v="0"/>
    <s v=""/>
    <s v=""/>
    <n v="489435.44"/>
    <s v=""/>
    <n v="39683.96"/>
    <s v=""/>
    <s v=""/>
    <d v="2020-01-07T00:00:00"/>
  </r>
  <r>
    <x v="3"/>
    <s v="1.1.1.1/20/A/066"/>
    <s v="Kombinētā pieeja cīņā ar ar rezistentajiem bakteriālajiem patogēniem"/>
    <x v="1"/>
    <d v="2020-12-07T00:00:00"/>
    <s v="Atvasināta publiska persona &quot;Latvijas Organiskās sintēzes institūts&quot;"/>
    <s v="90002111653"/>
    <m/>
    <n v="1"/>
    <n v="35"/>
    <n v="804763.45"/>
    <n v="768433.45"/>
    <n v="499481.74"/>
    <s v=""/>
    <s v=""/>
    <s v=""/>
    <s v=""/>
    <x v="1"/>
    <s v=""/>
    <s v=""/>
    <n v="499481.74"/>
    <s v=""/>
    <n v="268951.71000000002"/>
    <s v=""/>
    <n v="36330"/>
    <d v="2020-01-07T00:00:00"/>
  </r>
  <r>
    <x v="3"/>
    <s v="1.1.1.1/20/A/067"/>
    <s v="Viedo datu IT sistēmas prototips sociāli-ģeogrāfiskās uzvedības pētījumiem iedzīvotāju labklājības uzlabošanai"/>
    <x v="1"/>
    <d v="2020-12-02T00:00:00"/>
    <s v="LATVIJAS UNIVERSITĀTE"/>
    <s v="90000076669"/>
    <s v="RĪGAS TEHNISKĀ UNIVERSITĀTE,90000068977_x000a_Sabiedrība ar ierobežotu atbildību &quot;Karšu izdevniecība Jāņa sēta&quot;,40003426448"/>
    <n v="3"/>
    <n v="35"/>
    <n v="539675.02"/>
    <n v="539675.02"/>
    <n v="444098.56"/>
    <s v=""/>
    <s v=""/>
    <s v=""/>
    <n v="55100.82"/>
    <x v="0"/>
    <s v=""/>
    <s v=""/>
    <n v="507280.65"/>
    <n v="8081.27"/>
    <n v="32394.37"/>
    <s v=""/>
    <s v=""/>
    <d v="2020-01-07T00:00:00"/>
  </r>
  <r>
    <x v="3"/>
    <s v="1.1.1.1/20/A/068"/>
    <s v="Elektrovilciena elektroaprīkojuma komplekta izstrāde ar uzlabotām īpašībām"/>
    <x v="5"/>
    <d v="2020-12-10T00:00:00"/>
    <s v="Akciju sabiedrība &quot;RĪGAS ELEKTROMAŠĪNBŪVES RŪPNĪCA&quot;"/>
    <s v="40003042006"/>
    <m/>
    <n v="1"/>
    <n v="30"/>
    <n v="877482.43"/>
    <n v="819732.43"/>
    <n v="456454.2"/>
    <s v=""/>
    <s v=""/>
    <s v=""/>
    <s v=""/>
    <x v="1"/>
    <s v=""/>
    <s v=""/>
    <n v="456454.2"/>
    <s v=""/>
    <n v="363278.23"/>
    <s v=""/>
    <n v="57750"/>
    <d v="2020-01-07T00:00:00"/>
  </r>
  <r>
    <x v="3"/>
    <s v="1.1.1.1/20/A/069"/>
    <s v="Nacionālās &amp; internacionālās augstumu sistēmu harmonizācija Latvijā"/>
    <x v="1"/>
    <d v="2020-12-09T00:00:00"/>
    <s v="LATVIJAS UNIVERSITĀTE"/>
    <s v="90000076669"/>
    <s v="Sabiedrība ar ierobežotu atbildību &quot;MERKO&quot;,40003335702"/>
    <n v="1"/>
    <n v="36"/>
    <n v="540092.97"/>
    <n v="540092.97"/>
    <n v="444442.51"/>
    <s v=""/>
    <s v=""/>
    <s v=""/>
    <n v="55143.49"/>
    <x v="0"/>
    <s v=""/>
    <s v=""/>
    <n v="523890.18"/>
    <n v="24304.18"/>
    <n v="16202.79"/>
    <s v=""/>
    <s v=""/>
    <d v="2020-01-07T00:00:00"/>
  </r>
  <r>
    <x v="3"/>
    <s v="1.1.1.1/20/A/070"/>
    <s v="Nākamās paaudzes tehnoloģijas izstrāde augstas tīrības kristālu audzēšanā, izmantojot MHD pseido levitāciju"/>
    <x v="5"/>
    <d v="2020-12-10T00:00:00"/>
    <s v="LATVIJAS UNIVERSITĀTE"/>
    <s v="90000076669"/>
    <s v="SIA AGL Technologies,40203163626_x000a_Sabiedrība ar ierobežotu atbildību &quot;CRYOGENIC AND VACUUM SYSTEMS&quot;,41203052082"/>
    <n v="2"/>
    <n v="33"/>
    <n v="540500"/>
    <n v="540500"/>
    <n v="312409"/>
    <s v=""/>
    <s v=""/>
    <s v=""/>
    <n v="187551"/>
    <x v="0"/>
    <s v=""/>
    <s v=""/>
    <n v="530200"/>
    <n v="30240"/>
    <n v="10300"/>
    <s v=""/>
    <s v=""/>
    <d v="2020-01-07T00:00:00"/>
  </r>
  <r>
    <x v="3"/>
    <s v="1.1.1.1/20/A/071"/>
    <s v="Augstas īpatnējās virsmas bērza tāss betulīna daļiņu iegūšanas, ražošanas un pielietojuma izpēte dispersās sistēmās"/>
    <x v="7"/>
    <d v="2020-12-30T00:00:00"/>
    <s v="Atvasināta publiska persona &quot;Latvijas Valsts koksnes ķīmijas institūts&quot;"/>
    <s v="90002128378"/>
    <s v="Cēsu pilsētas zemnieku saimniecība &quot;DOKTUS&quot;,44101029684"/>
    <n v="2"/>
    <n v="35"/>
    <n v="725996.03"/>
    <n v="704158.17"/>
    <n v="499979.58"/>
    <s v=""/>
    <s v=""/>
    <s v=""/>
    <s v=""/>
    <x v="1"/>
    <s v=""/>
    <s v=""/>
    <n v="499979.58"/>
    <s v=""/>
    <n v="204178.59"/>
    <s v=""/>
    <n v="21837.86"/>
    <d v="2020-01-07T00:00:00"/>
  </r>
  <r>
    <x v="3"/>
    <s v="1.1.1.1/20/A/072"/>
    <s v="Reto ādas slimību efektīvas identifikācijas un multimodālas diagnostikas sistēma"/>
    <x v="5"/>
    <d v="2020-12-10T00:00:00"/>
    <s v="LATVIJAS UNIVERSITĀTE"/>
    <s v="90000076669"/>
    <s v="RĪGAS TEHNISKĀ UNIVERSITĀTE,90000068977_x000a_Sabiedrība ar ierobežotu atbildību &quot;LONGENESIS&quot;,40203211852"/>
    <n v="4"/>
    <n v="27"/>
    <n v="540540.54"/>
    <n v="540540.54"/>
    <n v="444810.8"/>
    <s v=""/>
    <s v=""/>
    <s v=""/>
    <n v="55189.19"/>
    <x v="0"/>
    <s v=""/>
    <s v=""/>
    <n v="507754.12"/>
    <n v="7754.13"/>
    <n v="32786.42"/>
    <s v=""/>
    <s v=""/>
    <d v="2020-01-07T00:00:00"/>
  </r>
  <r>
    <x v="3"/>
    <s v="1.1.1.1/20/A/073"/>
    <s v="Kopīgās pašadaptīvas  lēmumu pieņemšanas atbalsta platformas zinātniski pētnieciska izstrāde priekš MVU"/>
    <x v="1"/>
    <d v="2020-12-02T00:00:00"/>
    <s v="SIA Baltijas Energo Efekts"/>
    <s v="40103285395"/>
    <m/>
    <n v="1"/>
    <n v="24"/>
    <n v="690295.34"/>
    <n v="669085.34"/>
    <n v="532274.11"/>
    <s v=""/>
    <s v=""/>
    <s v=""/>
    <s v=""/>
    <x v="1"/>
    <s v=""/>
    <s v=""/>
    <n v="532274.11"/>
    <s v=""/>
    <n v="136811.23000000001"/>
    <s v=""/>
    <n v="21210"/>
    <d v="2020-01-07T00:00:00"/>
  </r>
  <r>
    <x v="3"/>
    <s v="1.1.1.1/20/A/074"/>
    <s v="Pētījums par skaņas avotu pielāgošanu subjektīvai mūzikas gaumei un skaņas pielāgošanas tehnoloģijas izstrāde"/>
    <x v="1"/>
    <d v="2020-12-02T00:00:00"/>
    <s v="SIA &quot;Sonarworks&quot;"/>
    <s v="40103611667"/>
    <m/>
    <n v="1"/>
    <n v="18"/>
    <n v="715440.68"/>
    <n v="714285.71"/>
    <n v="500000"/>
    <s v=""/>
    <s v=""/>
    <s v=""/>
    <s v=""/>
    <x v="1"/>
    <s v=""/>
    <s v=""/>
    <n v="500000"/>
    <s v=""/>
    <n v="214285.71"/>
    <s v=""/>
    <n v="1154.97"/>
    <d v="2020-01-07T00:00:00"/>
  </r>
  <r>
    <x v="3"/>
    <s v="1.1.1.1/20/A/075"/>
    <s v="CdZnTe gamma-starojuma detektoru spektrometrisku un ekspluatācijas īpašību uzlabošanas metožu izpete un attīstība uz kvazi-pussfērisko detektoru, kas izmanto gamma-starojuma spektrometriskajiem mērījumiem dažādās komerciāli pieiejamās iekārtās, piemēra."/>
    <x v="5"/>
    <d v="2020-12-10T00:00:00"/>
    <s v="Zinātniskā ražošanas firma &quot;RITEC&quot; , SIA"/>
    <s v="40103045390"/>
    <m/>
    <n v="1"/>
    <n v="35"/>
    <n v="425747.97"/>
    <n v="425747.97"/>
    <n v="303771.18"/>
    <s v=""/>
    <s v=""/>
    <s v=""/>
    <s v=""/>
    <x v="1"/>
    <s v=""/>
    <s v=""/>
    <n v="303771.18"/>
    <s v=""/>
    <n v="121976.79"/>
    <s v=""/>
    <s v=""/>
    <d v="2020-01-07T00:00:00"/>
  </r>
  <r>
    <x v="3"/>
    <s v="1.1.1.1/20/A/076"/>
    <s v="Tehnoloģija notikumu plūsmas augstas precizitātes laika-amplitūdas analīzei"/>
    <x v="5"/>
    <d v="2020-12-10T00:00:00"/>
    <s v="Valsts zinātniskais institūts - atvasināta publiska persona &quot;Elektronikas un datorzinātņu institūts&quot;"/>
    <s v="90002135242"/>
    <s v="LATVIJAS UNIVERSITĀTE,90000076669_x000a_Sabiedrība ar ierobežotu atbildību &quot;AFFOC SOLUTIONS&quot;,53603045601"/>
    <n v="3"/>
    <n v="24"/>
    <n v="540033.43999999994"/>
    <n v="540033.43999999994"/>
    <n v="444393.52"/>
    <s v=""/>
    <s v=""/>
    <s v=""/>
    <n v="55137.41"/>
    <x v="0"/>
    <s v=""/>
    <s v=""/>
    <n v="523832.61"/>
    <n v="24301.68"/>
    <n v="16200.83"/>
    <s v=""/>
    <s v=""/>
    <d v="2020-01-07T00:00:00"/>
  </r>
  <r>
    <x v="3"/>
    <s v="1.1.1.1/20/A/077"/>
    <s v="Vibro-taustes un akustisko tehnoloģiju izstrāde un izpēte rehabilitācijas pārvietošanas līdzekļu funkcionālo iespēju uzlabošanai."/>
    <x v="1"/>
    <d v="2020-12-09T00:00:00"/>
    <s v="RĪGAS TEHNISKĀ UNIVERSITĀTE"/>
    <s v="90000068977"/>
    <s v="Sabiedrība ar ierobežotu atbildību &quot;TEHNISKĀ ORTOPĒDIJA&quot;,40003517130"/>
    <n v="2"/>
    <n v="30"/>
    <n v="531183.04"/>
    <n v="531183.04"/>
    <n v="437110.52"/>
    <s v=""/>
    <s v=""/>
    <s v=""/>
    <n v="54233.79"/>
    <x v="0"/>
    <s v=""/>
    <s v=""/>
    <n v="496752.17"/>
    <n v="5407.86"/>
    <n v="34430.870000000003"/>
    <s v=""/>
    <s v=""/>
    <d v="2020-01-07T00:00:00"/>
  </r>
  <r>
    <x v="3"/>
    <s v="1.1.1.1/20/A/078"/>
    <s v="Ģenētisko tīklu matemātiskā modelēšana un pārvaldība"/>
    <x v="1"/>
    <d v="2020-12-02T00:00:00"/>
    <s v="Latvijas Universitātes Matemātikas un informātikas institūts"/>
    <s v="90002111761"/>
    <m/>
    <n v="1"/>
    <n v="36"/>
    <n v="206820"/>
    <n v="206820"/>
    <n v="170192.19"/>
    <s v=""/>
    <s v=""/>
    <s v=""/>
    <n v="21116.31"/>
    <x v="0"/>
    <s v=""/>
    <s v=""/>
    <n v="191308.5"/>
    <s v=""/>
    <n v="15511.5"/>
    <s v=""/>
    <s v=""/>
    <d v="2020-01-07T00:00:00"/>
  </r>
  <r>
    <x v="3"/>
    <s v="1.1.1.1/20/A/079"/>
    <s v="Siltumcilpu un siltumcauruļu izstrāde un izpēte apgaismošanas ierīču funkcionālo un ekspluatācijas iespēju uzlabošanai."/>
    <x v="5"/>
    <d v="2020-12-10T00:00:00"/>
    <s v="RĪGAS TEHNISKĀ UNIVERSITĀTE"/>
    <s v="90000068977"/>
    <s v="Sabiedrība ar ierobežotu atbildību &quot;Allatherm&quot;,40103858706"/>
    <n v="2"/>
    <n v="30"/>
    <n v="536588.24"/>
    <n v="536588.24"/>
    <n v="441558.46"/>
    <s v=""/>
    <s v=""/>
    <s v=""/>
    <n v="54785.66"/>
    <x v="0"/>
    <s v=""/>
    <s v=""/>
    <n v="510244.15"/>
    <n v="13900.03"/>
    <n v="26344.09"/>
    <s v=""/>
    <s v=""/>
    <d v="2020-01-07T00:00:00"/>
  </r>
  <r>
    <x v="3"/>
    <s v="1.1.1.1/20/A/080"/>
    <s v="Optisko tehnoloģiju optimizācija nokrišņu mērīšanai reālā laikā"/>
    <x v="1"/>
    <d v="2020-12-09T00:00:00"/>
    <s v="Valsts zinātniskais institūts - atvasināta publiska persona &quot;Elektronikas un datorzinātņu institūts&quot;"/>
    <s v="90002135242"/>
    <s v="SIA &quot;KTN&quot;,40103638553_x000a_Latvijas Universitātes Matemātikas un informātikas institūts,90002111761"/>
    <n v="3"/>
    <n v="35"/>
    <n v="538767.28"/>
    <n v="538767.28"/>
    <n v="443351.59"/>
    <s v=""/>
    <s v=""/>
    <s v=""/>
    <n v="55008.13"/>
    <x v="0"/>
    <s v=""/>
    <s v=""/>
    <n v="522439.46"/>
    <n v="24079.74"/>
    <n v="16327.82"/>
    <s v=""/>
    <s v=""/>
    <d v="2020-01-07T00:00:00"/>
  </r>
  <r>
    <x v="3"/>
    <s v="1.1.1.1/20/A/081"/>
    <s v="Elektrosārņu pārkausēšanas procesa optimizācija titāna nogulsnējumu morfoloģijas uzlabošanai (2 posms)."/>
    <x v="1"/>
    <d v="2020-12-09T00:00:00"/>
    <s v="LATVIJAS UNIVERSITĀTE"/>
    <s v="90000076669"/>
    <s v="RĪGAS TEHNISKĀ UNIVERSITĀTE,90000068977_x000a_Sabiedrība ar ierobežotu atbildību zinātniski-tehniskā firma &quot;AERKOM&quot;,40103039943"/>
    <n v="2"/>
    <n v="35"/>
    <n v="540540.53"/>
    <n v="540540.53"/>
    <n v="444810.81"/>
    <s v=""/>
    <s v=""/>
    <s v=""/>
    <n v="55189.19"/>
    <x v="0"/>
    <s v=""/>
    <s v=""/>
    <n v="500000"/>
    <s v=""/>
    <n v="40540.53"/>
    <s v=""/>
    <s v=""/>
    <d v="2020-01-07T00:00:00"/>
  </r>
  <r>
    <x v="3"/>
    <s v="1.1.1.1/20/A/082"/>
    <s v="Frakcionētā Kraft lignīna kā atjaunojama modifikatora un antioksidanta izmantošana asfaltbetona saistvielā"/>
    <x v="1"/>
    <d v="2020-12-09T00:00:00"/>
    <s v="RĪGAS TEHNISKĀ UNIVERSITĀTE"/>
    <s v="90000068977"/>
    <s v="SIA &quot;Ceļu eksperts&quot;,40003876635"/>
    <n v="1"/>
    <n v="30"/>
    <n v="540540"/>
    <n v="540540"/>
    <n v="444810.37"/>
    <s v=""/>
    <s v=""/>
    <s v=""/>
    <n v="55189.13"/>
    <x v="0"/>
    <s v=""/>
    <s v=""/>
    <n v="511358.58"/>
    <n v="11359.08"/>
    <n v="29181.42"/>
    <s v=""/>
    <s v=""/>
    <d v="2020-01-07T00:00:00"/>
  </r>
  <r>
    <x v="3"/>
    <s v="1.1.1.1/20/A/083"/>
    <s v="Statistiskā prognostiskā modeļa izstrāde multiplās sklerozes diagnosticēšanai un profilaksei, pamatojoties uz proteasomu saistītiem ģenētiskiem, epiģenētiskiem un klīniskiem marķieriem"/>
    <x v="1"/>
    <d v="2020-12-09T00:00:00"/>
    <s v="LATVIJAS UNIVERSITĀTE"/>
    <s v="90000076669"/>
    <s v="SIA &quot;GENERA&quot;,40003551431"/>
    <n v="4"/>
    <n v="30"/>
    <n v="540540"/>
    <n v="540540"/>
    <n v="444810.37"/>
    <s v=""/>
    <s v=""/>
    <s v=""/>
    <n v="55189.13"/>
    <x v="0"/>
    <s v=""/>
    <s v=""/>
    <n v="499999.5"/>
    <s v=""/>
    <n v="40540.5"/>
    <s v=""/>
    <s v=""/>
    <d v="2020-01-07T00:00:00"/>
  </r>
  <r>
    <x v="3"/>
    <s v="1.1.1.1/20/A/084"/>
    <s v="Globālā ģeodēziskā tīkla ilgtermiņa stabilitātes novērtēšana ar kosmiskās ģeodēzijas metodēm (SpaceGeoNet)"/>
    <x v="1"/>
    <d v="2020-12-09T00:00:00"/>
    <s v="RĪGAS TEHNISKĀ UNIVERSITĀTE"/>
    <s v="90000068977"/>
    <s v="LATVIJAS UNIVERSITĀTE,90000076669"/>
    <n v="2"/>
    <n v="35"/>
    <n v="300000"/>
    <n v="300000"/>
    <n v="246870"/>
    <s v=""/>
    <s v=""/>
    <s v=""/>
    <n v="30630"/>
    <x v="0"/>
    <s v=""/>
    <s v=""/>
    <n v="285000"/>
    <n v="7500"/>
    <n v="15000"/>
    <s v=""/>
    <s v=""/>
    <d v="2020-01-07T00:00:00"/>
  </r>
  <r>
    <x v="3"/>
    <s v="1.1.1.1/20/A/085"/>
    <s v="Skolas vecuma bērnu miopijas riska faktoru monitoringa medicīniskās tehnoloģijas izstrāde"/>
    <x v="1"/>
    <d v="2020-12-09T00:00:00"/>
    <s v="LATVIJAS UNIVERSITĀTE"/>
    <s v="90000076669"/>
    <m/>
    <n v="1"/>
    <n v="33"/>
    <n v="540540"/>
    <n v="540540"/>
    <n v="444810.36"/>
    <s v=""/>
    <s v=""/>
    <s v=""/>
    <n v="55189.13"/>
    <x v="0"/>
    <s v=""/>
    <s v=""/>
    <n v="540540"/>
    <n v="40540.51"/>
    <s v=""/>
    <s v=""/>
    <s v=""/>
    <d v="2020-01-07T00:00:00"/>
  </r>
  <r>
    <x v="3"/>
    <s v="1.1.1.1/20/A/086"/>
    <s v="Refrakcijas anomāliju izplatības un rašanās iemeslu pētījums skolas vecuma bērniem Rīgā un redzes profilakses kabineta izveide bērniem un pusaudžiem Latvijā."/>
    <x v="1"/>
    <d v="2020-12-02T00:00:00"/>
    <s v="Sabiedrība ar ierobežotu atbildību &quot;DR. SOLOMATINA ACU REHABILITĀCIJAS UN REDZES KOREKCIJAS CENTRS&quot;"/>
    <s v="40002041747"/>
    <s v="LATVIJAS UNIVERSITĀTE,90000076669"/>
    <n v="1"/>
    <n v="34"/>
    <n v="141736"/>
    <n v="141736"/>
    <n v="141736"/>
    <s v=""/>
    <s v=""/>
    <s v=""/>
    <s v=""/>
    <x v="1"/>
    <s v=""/>
    <s v=""/>
    <n v="141736"/>
    <s v=""/>
    <s v=""/>
    <s v=""/>
    <s v=""/>
    <d v="2020-01-07T00:00:00"/>
  </r>
  <r>
    <x v="3"/>
    <s v="1.1.1.1/20/A/087"/>
    <s v="Efektīvu fermentācijas procesu ar piebarošanu, pēcapstrādes un galaprodukta formulēšanas paņēmienu izstrāde un pielietošana uz augu bāzes gaļas aizstājēju ražošanā"/>
    <x v="1"/>
    <d v="2020-12-09T00:00:00"/>
    <s v="Atvasināta publiska persona &quot;Latvijas Valsts koksnes ķīmijas institūts&quot;"/>
    <s v="90002128378"/>
    <s v="Atvasināta publiska persona &quot;Latvijas Biomedicīnas pētījumu un studiju centrs&quot;,90002120158_x000a_Sabiedrība ar ierobežotu atbildību &quot;Nature Foods&quot;,40203100881_x000a_Akciju sabiedrība &quot;Biotehniskais centrs&quot;,40003280438"/>
    <n v="4"/>
    <n v="35"/>
    <n v="540540"/>
    <n v="540540"/>
    <n v="444810.37"/>
    <s v=""/>
    <s v=""/>
    <s v=""/>
    <n v="55189.13"/>
    <x v="0"/>
    <s v=""/>
    <s v=""/>
    <n v="516215.68"/>
    <n v="16216.18"/>
    <n v="24324.32"/>
    <s v=""/>
    <s v=""/>
    <d v="2020-01-07T00:00:00"/>
  </r>
  <r>
    <x v="3"/>
    <s v="1.1.1.1/20/A/088"/>
    <s v="Klimata izmaiņu un ietekmes uz vidi mazināšanas risinājumi meliorācijas sistēmu buferjoslās lauksaimniecībā izmantojamās zemēs"/>
    <x v="1"/>
    <d v="2020-12-07T00:00:00"/>
    <s v="Atvasināta publiska persona &quot;Latvijas Valsts mežzinātnes institūts &quot;Silava&quot;&quot;"/>
    <s v="90002121030"/>
    <m/>
    <n v="1"/>
    <n v="33"/>
    <n v="591729.34"/>
    <n v="591729.34"/>
    <n v="384624.09"/>
    <s v=""/>
    <s v=""/>
    <s v=""/>
    <s v=""/>
    <x v="1"/>
    <s v=""/>
    <s v=""/>
    <n v="384624.09"/>
    <s v=""/>
    <n v="207105.25"/>
    <s v=""/>
    <s v=""/>
    <d v="2020-01-07T00:00:00"/>
  </r>
  <r>
    <x v="3"/>
    <s v="1.1.1.1/20/A/089"/>
    <s v="Tīmekļa platformas izveide ēku energoefektivitātes novērtēšanai un termiskā komforta dinamiskai vadībai, izmantojot inženiersistēmu datus un neironu tīklu analīzi."/>
    <x v="1"/>
    <d v="2020-12-09T00:00:00"/>
    <s v="LATVIJAS UNIVERSITĀTE"/>
    <s v="90000076669"/>
    <s v="Sabiedrība ar ierobežotu atbildību &quot;Lafivents&quot;,40003309593"/>
    <n v="2"/>
    <n v="30"/>
    <n v="540540"/>
    <n v="540540"/>
    <n v="444810.36"/>
    <s v=""/>
    <s v=""/>
    <s v=""/>
    <n v="55189.13"/>
    <x v="0"/>
    <s v=""/>
    <s v=""/>
    <n v="522296.77"/>
    <n v="22297.279999999999"/>
    <n v="18243.23"/>
    <s v=""/>
    <s v=""/>
    <d v="2020-01-07T00:00:00"/>
  </r>
  <r>
    <x v="3"/>
    <s v="1.1.1.1/20/A/090"/>
    <s v="Siltumnīcefekta gāzu emisiju mazināšanas potenciālu ietekmējošo faktoru izpēte zālājos un aramzemēs ar organiskajām augsnēm"/>
    <x v="1"/>
    <d v="2020-12-07T00:00:00"/>
    <s v="Atvasināta publiska persona &quot;Latvijas Valsts mežzinātnes institūts &quot;Silava&quot;&quot;"/>
    <s v="90002121030"/>
    <m/>
    <n v="1"/>
    <n v="33"/>
    <n v="617644.09"/>
    <n v="617644.09"/>
    <n v="401468.66"/>
    <s v=""/>
    <s v=""/>
    <s v=""/>
    <s v=""/>
    <x v="1"/>
    <s v=""/>
    <s v=""/>
    <n v="401468.66"/>
    <s v=""/>
    <n v="216175.43"/>
    <s v=""/>
    <s v=""/>
    <d v="2020-01-07T00:00:00"/>
  </r>
  <r>
    <x v="3"/>
    <s v="1.1.1.1/20/A/091"/>
    <s v="Modelēšanas instrumenti oglekļa aprites un siltumnīcefekta gāzu emisiju novērtēšanai stumbra trupes bojātās apses un alkšņu audzēs"/>
    <x v="1"/>
    <d v="2020-12-09T00:00:00"/>
    <s v="Atvasināta publiska persona &quot;Latvijas Valsts mežzinātnes institūts &quot;Silava&quot;&quot;"/>
    <s v="90002121030"/>
    <m/>
    <n v="1"/>
    <n v="30"/>
    <n v="535872.59"/>
    <n v="535872.59"/>
    <n v="309734.36"/>
    <s v=""/>
    <s v=""/>
    <s v=""/>
    <n v="185947.8"/>
    <x v="0"/>
    <s v=""/>
    <s v=""/>
    <n v="495682.16"/>
    <s v=""/>
    <n v="40190.43"/>
    <s v=""/>
    <s v=""/>
    <d v="2020-01-07T00:00:00"/>
  </r>
  <r>
    <x v="3"/>
    <s v="1.1.1.1/20/A/092"/>
    <s v="Tehnikas pārvaldības sistēmas izveidošana efektīvai meža apsaimniekošanas darbu plānošanai, vadībai un kvalitātes kontrolei"/>
    <x v="1"/>
    <d v="2020-12-09T00:00:00"/>
    <s v="Atvasināta publiska persona &quot;Latvijas Valsts mežzinātnes institūts &quot;Silava&quot;&quot;"/>
    <s v="90002121030"/>
    <m/>
    <n v="1"/>
    <n v="30"/>
    <n v="512713.12"/>
    <n v="512713.12"/>
    <n v="296348.18"/>
    <s v=""/>
    <s v=""/>
    <s v=""/>
    <n v="177911.45"/>
    <x v="0"/>
    <s v=""/>
    <s v=""/>
    <n v="474259.63"/>
    <s v=""/>
    <n v="38453.49"/>
    <s v=""/>
    <s v=""/>
    <d v="2020-01-07T00:00:00"/>
  </r>
  <r>
    <x v="3"/>
    <s v="1.1.1.1/20/A/093"/>
    <s v="Inovatīvo modificēto koksnes pārstrādes blakusproduktu daudzfunkcionālais pielietojums ilgtspējīgai bioekonomikai"/>
    <x v="1"/>
    <d v="2020-12-09T00:00:00"/>
    <s v="Atvasināta publiska persona &quot;Latvijas Valsts mežzinātnes institūts &quot;Silava&quot;&quot;"/>
    <s v="90002121030"/>
    <s v="Atvasināta publiska persona &quot;Latvijas Valsts koksnes ķīmijas institūts&quot;,90002128378_x000a_Atvasināta publiska persona &quot;Latvijas Valsts mežzinātnes institūts &quot;Silava&quot;&quot;,90002121030_x000a_Sabiedrība ar ierobežotu atbildību &quot;AM Energy&quot;,50103279901"/>
    <n v="1"/>
    <n v="36"/>
    <n v="500058.08"/>
    <n v="496067.29"/>
    <n v="408213.78"/>
    <s v=""/>
    <s v=""/>
    <s v=""/>
    <n v="50648.46"/>
    <x v="0"/>
    <s v=""/>
    <s v=""/>
    <n v="483922.41"/>
    <n v="25060.17"/>
    <n v="12144.88"/>
    <s v=""/>
    <n v="3990.79"/>
    <d v="2020-01-07T00:00:00"/>
  </r>
  <r>
    <x v="3"/>
    <s v="1.1.1.1/20/A/094"/>
    <s v="Heterobasidion izraisītās sakņu trupes ierobežošana: bioloģisko un ķīmisko aizsardzības līdzekļu efektivitāte"/>
    <x v="1"/>
    <d v="2020-12-09T00:00:00"/>
    <s v="Atvasināta publiska persona &quot;Latvijas Valsts mežzinātnes institūts &quot;Silava&quot;&quot;"/>
    <s v="90002121030"/>
    <s v="SKOGSSALLSKAPET SIA,40003722788"/>
    <n v="2"/>
    <n v="36"/>
    <n v="499972.11"/>
    <n v="499972.11"/>
    <n v="411427.05"/>
    <s v=""/>
    <s v=""/>
    <s v=""/>
    <n v="51047.16"/>
    <x v="0"/>
    <s v=""/>
    <s v=""/>
    <n v="462474.21"/>
    <s v=""/>
    <n v="37497.9"/>
    <s v=""/>
    <s v=""/>
    <d v="2020-01-07T00:00:00"/>
  </r>
  <r>
    <x v="3"/>
    <s v="1.1.1.1/20/A/095"/>
    <s v="Sakņu trupes ierobežošana, izmantojot Latvijas izcelsmes sēņu izolātus"/>
    <x v="5"/>
    <d v="2020-12-10T00:00:00"/>
    <s v="Atvasināta publiska persona &quot;Latvijas Valsts mežzinātnes institūts &quot;Silava&quot;&quot;"/>
    <s v="90002121030"/>
    <m/>
    <n v="1"/>
    <n v="36"/>
    <n v="497097.09"/>
    <n v="497097.09"/>
    <n v="298258.26"/>
    <s v=""/>
    <s v=""/>
    <s v=""/>
    <s v=""/>
    <x v="1"/>
    <s v=""/>
    <s v=""/>
    <n v="298258.26"/>
    <s v=""/>
    <n v="198838.83"/>
    <s v=""/>
    <s v=""/>
    <d v="2020-01-07T00:00:00"/>
  </r>
  <r>
    <x v="3"/>
    <s v="1.1.1.1/20/A/096"/>
    <s v="Ēterisko eļļu destilācijas atlikumi kā potenciālā izejviela ilgtspējīgiem augu izcelsmes produktiem ar  repelentu iedarbību"/>
    <x v="5"/>
    <d v="2020-12-10T00:00:00"/>
    <s v="Nodibinājums &quot;VIDES RISINĀJUMU INSTITŪTS&quot;"/>
    <s v="50008131571"/>
    <s v="Sabiedrība ar ierobežotu atbildību &quot;FIELD AND FOREST&quot;,40003759259"/>
    <n v="2"/>
    <n v="36"/>
    <n v="695993.04"/>
    <n v="680033.04"/>
    <n v="499781.81"/>
    <s v=""/>
    <s v=""/>
    <s v=""/>
    <s v=""/>
    <x v="1"/>
    <s v=""/>
    <s v=""/>
    <n v="499781.81"/>
    <s v=""/>
    <n v="180251.23"/>
    <s v=""/>
    <n v="15960"/>
    <d v="2020-01-07T00:00:00"/>
  </r>
  <r>
    <x v="3"/>
    <s v="1.1.1.1/20/A/097"/>
    <s v="Jaunu, pacientiem patīkamu orālo līdzekļu sastāva un formas izveide rehidratācijas un lokālās atsāpināšanas nodrošināšanai"/>
    <x v="1"/>
    <d v="2020-12-02T00:00:00"/>
    <s v="RĪGAS TEHNISKĀ UNIVERSITĀTE"/>
    <s v="90000068977"/>
    <s v="Valsts sabiedrība ar ierobežotu atbildību &quot;Bērnu klīniskā universitātes slimnīca&quot;,40003457128"/>
    <n v="2"/>
    <n v="30"/>
    <n v="514227.55"/>
    <n v="514227.55"/>
    <n v="423157.84"/>
    <s v=""/>
    <s v=""/>
    <s v=""/>
    <n v="52502.63"/>
    <x v="0"/>
    <s v=""/>
    <s v=""/>
    <n v="483186.63"/>
    <n v="7526.16"/>
    <n v="31040.92"/>
    <s v=""/>
    <s v=""/>
    <d v="2020-01-07T00:00:00"/>
  </r>
  <r>
    <x v="3"/>
    <s v="1.1.1.1/20/A/098"/>
    <s v="Bio-bāzētu siltumizolācijas putu polimēra izstrāde"/>
    <x v="1"/>
    <d v="2020-12-07T00:00:00"/>
    <s v="SIA NEDEX"/>
    <s v="40203176203"/>
    <m/>
    <n v="1"/>
    <n v="24"/>
    <n v="726500"/>
    <n v="640400"/>
    <n v="448280"/>
    <s v=""/>
    <s v=""/>
    <s v=""/>
    <s v=""/>
    <x v="1"/>
    <s v=""/>
    <s v=""/>
    <n v="448280"/>
    <s v=""/>
    <n v="192120"/>
    <s v=""/>
    <n v="86100"/>
    <d v="2020-01-07T00:00:00"/>
  </r>
  <r>
    <x v="3"/>
    <s v="1.1.1.1/20/A/099"/>
    <s v="Zemu globālās sasilšanas potenciālo putošanas aģentu ieviešana ilgtspējīgā izejvielu siltumizolācijā (BioBlow)"/>
    <x v="1"/>
    <d v="2020-12-07T00:00:00"/>
    <s v="SIA NEDEX"/>
    <s v="40203176203"/>
    <m/>
    <n v="1"/>
    <n v="24"/>
    <n v="721680"/>
    <n v="636000"/>
    <n v="445200"/>
    <s v=""/>
    <s v=""/>
    <s v=""/>
    <s v=""/>
    <x v="1"/>
    <s v=""/>
    <s v=""/>
    <n v="445200"/>
    <s v=""/>
    <n v="190800"/>
    <s v=""/>
    <n v="85680"/>
    <d v="2020-01-07T00:00:00"/>
  </r>
  <r>
    <x v="3"/>
    <s v="1.1.1.1/20/A/100"/>
    <s v="Integrālo fotonisko shēmu tehnoloģiskā platforma, kuras pamatā ir polimēru viļņvadu ierīču un optisko šķiedru hibrīda integrācija"/>
    <x v="1"/>
    <d v="2020-12-09T00:00:00"/>
    <s v="Atvasināta publiska persona LATVIJAS UNIVERSITĀTES CIETVIELU FIZIKAS INSTITŪTS"/>
    <s v="90002124925"/>
    <s v="SIA &quot;Ceram Optec&quot;,40103659502"/>
    <n v="2"/>
    <n v="35"/>
    <n v="540537.5"/>
    <n v="540537.5"/>
    <n v="459456.88"/>
    <s v=""/>
    <s v=""/>
    <s v=""/>
    <n v="40540.31"/>
    <x v="0"/>
    <s v=""/>
    <s v=""/>
    <n v="540537.5"/>
    <n v="40540.31"/>
    <s v=""/>
    <s v=""/>
    <s v=""/>
    <d v="2020-01-07T00:00:00"/>
  </r>
  <r>
    <x v="3"/>
    <s v="1.1.1.1/20/A/101"/>
    <s v="Daudzdzīvokļu namiem pielāgotas intelektiskas elektroenerģijas pārvaldības sistēmas un tajās integrējamo iekārtu izstrāde efektīvai tīkla pieslēguma izmantošanai un jaunu pakalpojumu pieejamības nodrošināšanai - InReBEMD"/>
    <x v="7"/>
    <d v="2020-12-21T00:00:00"/>
    <s v="Sabiedrība ar ierobežotu atbildību &quot;ETAGO network&quot;"/>
    <s v="40103929820"/>
    <m/>
    <n v="1"/>
    <n v="30"/>
    <n v="770379.98"/>
    <n v="664592.48"/>
    <n v="497979.15"/>
    <s v=""/>
    <s v=""/>
    <s v=""/>
    <s v=""/>
    <x v="1"/>
    <s v=""/>
    <s v=""/>
    <n v="497979.15"/>
    <s v=""/>
    <n v="166613.32999999999"/>
    <s v=""/>
    <n v="105787.5"/>
    <d v="2020-01-07T00:00:00"/>
  </r>
  <r>
    <x v="3"/>
    <s v="1.1.1.1/20/A/102"/>
    <s v="Televadāma optisko novērojumu sistēma"/>
    <x v="1"/>
    <d v="2020-12-09T00:00:00"/>
    <s v="LATVIJAS UNIVERSITĀTE"/>
    <s v="90000076669"/>
    <s v="SIA &quot;TALSU TEHNIKA&quot;,49003001599"/>
    <n v="1"/>
    <n v="35"/>
    <n v="505527.23"/>
    <n v="505527.23"/>
    <n v="415998.36"/>
    <s v=""/>
    <s v=""/>
    <s v=""/>
    <n v="51614.33"/>
    <x v="0"/>
    <s v=""/>
    <s v=""/>
    <n v="467612.69"/>
    <s v=""/>
    <n v="37914.54"/>
    <s v=""/>
    <s v=""/>
    <d v="2020-01-07T00:00:00"/>
  </r>
  <r>
    <x v="3"/>
    <s v="1.1.1.1/20/A/103"/>
    <s v="Audu bezkontakta novērtēšana izmantojot neredzamo multispektrālo attēlošanu"/>
    <x v="1"/>
    <d v="2020-12-09T00:00:00"/>
    <s v="LATVIJAS UNIVERSITĀTE"/>
    <s v="90000076669"/>
    <s v="SIA &quot;Blazar&quot;,42103107970"/>
    <n v="2"/>
    <n v="35"/>
    <n v="540540"/>
    <n v="540540"/>
    <n v="444810.37"/>
    <s v=""/>
    <s v=""/>
    <s v=""/>
    <n v="55189.13"/>
    <x v="0"/>
    <s v=""/>
    <s v=""/>
    <n v="499999.5"/>
    <s v=""/>
    <n v="40540.5"/>
    <s v=""/>
    <s v=""/>
    <d v="2020-01-07T00:00:00"/>
  </r>
  <r>
    <x v="3"/>
    <s v="1.1.1.1/20/A/104"/>
    <s v="Daudzkanālu pikosekundes precizitātes laika zīmoga sistēma ar amplitūdas mērījumiem satelīta lāzerlokācijai ar vairākiem impulsu emisijas avotiem"/>
    <x v="5"/>
    <d v="2020-12-10T00:00:00"/>
    <s v="Sabiedrība ar ierobežotu atbildību &quot;Eventech&quot;"/>
    <s v="40103495910"/>
    <m/>
    <n v="1"/>
    <n v="35"/>
    <n v="383007.5"/>
    <n v="379584.5"/>
    <n v="303667.59999999998"/>
    <s v=""/>
    <s v=""/>
    <s v=""/>
    <s v=""/>
    <x v="1"/>
    <s v=""/>
    <s v=""/>
    <n v="303667.59999999998"/>
    <s v=""/>
    <n v="75916.899999999994"/>
    <s v=""/>
    <n v="3423"/>
    <d v="2020-01-07T00:00:00"/>
  </r>
  <r>
    <x v="3"/>
    <s v="1.1.1.1/20/A/105"/>
    <s v="Robusta gara konteksta dabiskās valodas apstrāde ar neironu tīkliem"/>
    <x v="1"/>
    <d v="2020-12-09T00:00:00"/>
    <s v="Latvijas Universitātes Matemātikas un informātikas institūts"/>
    <s v="90002111761"/>
    <s v="Sabiedrība ar ierobežotu atbildību &quot;TILDE&quot;,40003027238"/>
    <n v="2"/>
    <n v="35"/>
    <n v="547907.54"/>
    <n v="540540.54"/>
    <n v="500000"/>
    <s v=""/>
    <s v=""/>
    <s v=""/>
    <s v=""/>
    <x v="1"/>
    <s v=""/>
    <s v=""/>
    <n v="500000"/>
    <s v=""/>
    <n v="40540.54"/>
    <s v=""/>
    <n v="7367"/>
    <d v="2020-01-07T00:00:00"/>
  </r>
  <r>
    <x v="3"/>
    <s v="1.1.1.1/20/A/106"/>
    <s v="Kvantu kriptogrāfijas iekārtu un programmatūras risinājumu pielietojumi Latvijas skaitļošanas resursu infrastruktūrā"/>
    <x v="1"/>
    <d v="2020-12-07T00:00:00"/>
    <s v="Latvijas Universitātes Matemātikas un informātikas institūts"/>
    <s v="90002111761"/>
    <m/>
    <n v="1"/>
    <n v="36"/>
    <n v="672160"/>
    <n v="667120"/>
    <n v="433628"/>
    <s v=""/>
    <s v=""/>
    <s v=""/>
    <s v=""/>
    <x v="1"/>
    <s v=""/>
    <s v=""/>
    <n v="433628"/>
    <s v=""/>
    <n v="233492"/>
    <s v=""/>
    <n v="5040"/>
    <d v="2020-01-07T00:00:00"/>
  </r>
  <r>
    <x v="3"/>
    <s v="1.1.1.1/20/A/107"/>
    <s v="&quot;Adaptīvu metožu izstrāde slodžu vadībai viedo ēku elektroapgādē integrējot līdzstrāvas mikrotīklus (Adaptive DC)&quot;"/>
    <x v="1"/>
    <d v="2020-12-09T00:00:00"/>
    <s v="RĪGAS TEHNISKĀ UNIVERSITĀTE"/>
    <s v="90000068977"/>
    <s v="Sabiedrība ar ierobežotu atbildību &quot;TERMOLAT&quot;,40103306998"/>
    <n v="1"/>
    <n v="35"/>
    <n v="537416.36"/>
    <n v="537416.36"/>
    <n v="456803.91"/>
    <s v=""/>
    <s v=""/>
    <s v=""/>
    <n v="40306.22"/>
    <x v="0"/>
    <s v=""/>
    <s v=""/>
    <n v="497110.13"/>
    <s v=""/>
    <n v="40306.230000000003"/>
    <s v=""/>
    <s v=""/>
    <d v="2020-01-07T00:00:00"/>
  </r>
  <r>
    <x v="3"/>
    <s v="1.1.1.1/20/A/108"/>
    <s v="Tiešsaistes sensori un agrīnās diagnostikas_x000a_metodes, lai nodrošinātu kvalitātes mērījumus_x000a_ūdens industrijā - WATSON"/>
    <x v="1"/>
    <d v="2020-12-09T00:00:00"/>
    <s v="RĪGAS TEHNISKĀ UNIVERSITĀTE"/>
    <s v="90000068977"/>
    <s v="Sabiedrība ar ierobežotu atbildību &quot;LIEPĀJAS ŪDENS&quot;,42103000897"/>
    <n v="1"/>
    <n v="27"/>
    <n v="537519.01"/>
    <n v="537519.01"/>
    <n v="442324.39"/>
    <s v=""/>
    <s v=""/>
    <s v=""/>
    <n v="54880.69"/>
    <x v="0"/>
    <s v=""/>
    <s v=""/>
    <n v="520962.11"/>
    <n v="23757.03"/>
    <n v="16556.900000000001"/>
    <s v=""/>
    <s v=""/>
    <d v="2020-01-07T00:00:00"/>
  </r>
  <r>
    <x v="3"/>
    <s v="1.1.1.1/20/A/109"/>
    <s v="Planāra lauka emisijas mikrotriodes struktūra"/>
    <x v="5"/>
    <d v="2020-12-10T00:00:00"/>
    <s v="RĪGAS TEHNISKĀ UNIVERSITĀTE"/>
    <s v="90000068977"/>
    <s v="LATVIJAS UNIVERSITĀTE,90000076669_x000a_AS &quot;ALFA RPAR&quot;,40003712898"/>
    <n v="3"/>
    <n v="35"/>
    <n v="540539.16"/>
    <n v="540539.16"/>
    <n v="444809.67"/>
    <s v=""/>
    <s v=""/>
    <s v=""/>
    <n v="55189.05"/>
    <x v="0"/>
    <s v=""/>
    <s v=""/>
    <n v="511689.23"/>
    <n v="11690.51"/>
    <n v="28849.93"/>
    <s v=""/>
    <s v=""/>
    <d v="2020-01-07T00:00:00"/>
  </r>
  <r>
    <x v="3"/>
    <s v="1.1.1.1/20/A/110"/>
    <s v="Sintēzes gāzes ražošanas  metodes izstrāde inovatīvai metanola ieguvei ar kompaktiekārtām, izmantojot  tehnoloģisko procesu matemātisko modelēšanu"/>
    <x v="1"/>
    <d v="2020-12-09T00:00:00"/>
    <s v="LATVIJAS UNIVERSITĀTE"/>
    <s v="90000076669"/>
    <s v="SIA ENCATA,40203021717"/>
    <n v="2"/>
    <n v="30"/>
    <n v="540540"/>
    <n v="540540"/>
    <n v="444810.37"/>
    <s v=""/>
    <s v=""/>
    <s v=""/>
    <n v="55189.13"/>
    <x v="0"/>
    <s v=""/>
    <s v=""/>
    <n v="524323.80000000005"/>
    <n v="24324.3"/>
    <n v="16216.2"/>
    <s v=""/>
    <s v=""/>
    <d v="2020-01-07T00:00:00"/>
  </r>
  <r>
    <x v="3"/>
    <s v="1.1.1.1/20/A/111"/>
    <s v="Iedarbīgo asinhrono secīgo iekārtu projektēšana pārkonfigurējamajā vidē"/>
    <x v="1"/>
    <d v="2020-12-09T00:00:00"/>
    <s v="RĪGAS TEHNISKĀ UNIVERSITĀTE"/>
    <s v="90000068977"/>
    <s v="LM53 IK,50002186701"/>
    <n v="1"/>
    <n v="33"/>
    <n v="540540.54"/>
    <n v="540540.54"/>
    <n v="444810.81"/>
    <s v=""/>
    <s v=""/>
    <s v=""/>
    <n v="55189.19"/>
    <x v="0"/>
    <s v=""/>
    <s v=""/>
    <n v="507950.45"/>
    <n v="7950.45"/>
    <n v="32590.09"/>
    <s v=""/>
    <s v=""/>
    <d v="2020-01-07T00:00:00"/>
  </r>
  <r>
    <x v="3"/>
    <s v="1.1.1.1/20/A/112"/>
    <s v="Aprites bioekonomikas principiem atbilstošu biodaudzveidīgu medusaugu agro-mežsaimniecības sistēmu modeļu izveide pārmitrām vietām."/>
    <x v="1"/>
    <d v="2020-12-09T00:00:00"/>
    <s v="Atvasināta publiska persona &quot;Latvijas Valsts mežzinātnes institūts &quot;Silava&quot;&quot;"/>
    <s v="90002121030"/>
    <s v="LATVIJAS LAUKSAIMNIECĪBAS UNIVERSITĀTE,90000041898"/>
    <n v="3"/>
    <n v="33"/>
    <n v="499839.39"/>
    <n v="499839.39"/>
    <n v="411317.83"/>
    <s v=""/>
    <s v=""/>
    <s v=""/>
    <n v="51033.599999999999"/>
    <x v="0"/>
    <s v=""/>
    <s v=""/>
    <n v="462351.43"/>
    <s v=""/>
    <n v="37487.96"/>
    <s v=""/>
    <s v=""/>
    <d v="2020-01-07T00:00:00"/>
  </r>
  <r>
    <x v="3"/>
    <s v="1.1.1.1/20/A/113"/>
    <s v="Ekoloģisku un bionoārdāmu materiālu izveide no dabīgām šķiedrām ar funkcionālām biopolimēru piedevām"/>
    <x v="5"/>
    <d v="2020-12-10T00:00:00"/>
    <s v="Atvasināta publiska persona &quot;Latvijas Valsts koksnes ķīmijas institūts&quot;"/>
    <s v="90002128378"/>
    <s v="SIA &quot;V.L.T.&quot;,44103002504"/>
    <n v="2"/>
    <n v="35"/>
    <n v="500000"/>
    <n v="500000"/>
    <n v="411449.97"/>
    <s v=""/>
    <s v=""/>
    <s v=""/>
    <n v="51050.01"/>
    <x v="0"/>
    <s v=""/>
    <s v=""/>
    <n v="484999.99"/>
    <n v="22500.01"/>
    <n v="15000.01"/>
    <s v=""/>
    <s v=""/>
    <d v="2020-01-07T00:00:00"/>
  </r>
  <r>
    <x v="3"/>
    <s v="1.1.1.1/20/A/114"/>
    <s v="Cilvēka telomerāzes reversās transkriptāzes ekspressija  kā faktors, kas nosaka audu reģenerāciju vai vēža recidīvu pēc solīdo audzēju rezekcijas aknās."/>
    <x v="1"/>
    <d v="2020-12-09T00:00:00"/>
    <s v="RĪGAS STRADIŅA UNIVERSITĀTE"/>
    <s v="90000013771"/>
    <s v="SIA &quot;GENERA&quot;,40003551431"/>
    <n v="2"/>
    <n v="35"/>
    <n v="540414.98"/>
    <n v="540414.98"/>
    <n v="444707.48"/>
    <s v=""/>
    <s v=""/>
    <s v=""/>
    <n v="55176.37"/>
    <x v="0"/>
    <s v=""/>
    <s v=""/>
    <n v="499883.85"/>
    <s v=""/>
    <n v="40531.129999999997"/>
    <s v=""/>
    <s v=""/>
    <d v="2020-01-07T00:00:00"/>
  </r>
  <r>
    <x v="3"/>
    <s v="1.1.1.1/20/A/115"/>
    <s v="Rotoru vibrācijas mazināšanas iespējas ar inovatīva automātiskā balansiera palīdzību"/>
    <x v="1"/>
    <d v="2020-12-09T00:00:00"/>
    <s v="RĪGAS TEHNISKĀ UNIVERSITĀTE"/>
    <s v="90000068977"/>
    <s v="SIA &quot;Rail Balt&quot;,40103402893"/>
    <n v="3"/>
    <n v="36"/>
    <n v="444710.13"/>
    <n v="422000"/>
    <n v="347263.8"/>
    <s v=""/>
    <s v=""/>
    <s v=""/>
    <n v="43086.2"/>
    <x v="0"/>
    <s v=""/>
    <s v=""/>
    <n v="390350"/>
    <s v=""/>
    <n v="31650"/>
    <s v=""/>
    <n v="22710.13"/>
    <d v="2020-01-07T00:00:00"/>
  </r>
  <r>
    <x v="3"/>
    <s v="1.1.1.1/20/A/116"/>
    <s v="Elektrisko transportlīdzekļu vilces integrēto piedziņu ar iebūvētiem dzinējiem, spēka elektronikas pārveidotājiem, enerģijas avotiem un siltuma kontūriem vieda termiskā pārvaldība"/>
    <x v="1"/>
    <d v="2020-12-09T00:00:00"/>
    <s v="RĪGAS TEHNISKĀ UNIVERSITĀTE"/>
    <s v="90000068977"/>
    <s v="Sabiedrība ar ierobežotu atbildību &quot;Allatherm&quot;,40103858706_x000a_Akciju sabiedrība &quot;RĪGAS ELEKTROMAŠĪNBŪVES RŪPNĪCA&quot;,40003042006"/>
    <n v="3"/>
    <n v="34"/>
    <n v="527065.35"/>
    <n v="527065.35"/>
    <n v="433722.08"/>
    <s v=""/>
    <s v=""/>
    <s v=""/>
    <n v="53813.37"/>
    <x v="0"/>
    <s v=""/>
    <s v=""/>
    <n v="500230.53"/>
    <n v="12695.08"/>
    <n v="26834.82"/>
    <s v=""/>
    <s v=""/>
    <d v="2020-01-07T00:00:00"/>
  </r>
  <r>
    <x v="3"/>
    <s v="1.1.1.1/20/A/117"/>
    <s v="Lauksaimniecības atlikumu pārnese uz augstas pievienotās vērtības bioekonomiku &quot;Art BIO&quot;"/>
    <x v="1"/>
    <d v="2020-12-09T00:00:00"/>
    <s v="RĪGAS TEHNISKĀ UNIVERSITĀTE"/>
    <s v="90000068977"/>
    <m/>
    <n v="1"/>
    <n v="35"/>
    <n v="540000"/>
    <n v="540000"/>
    <n v="444366"/>
    <s v=""/>
    <s v=""/>
    <s v=""/>
    <n v="55134"/>
    <x v="0"/>
    <s v=""/>
    <s v=""/>
    <n v="513000"/>
    <n v="13500"/>
    <n v="27000"/>
    <s v=""/>
    <s v=""/>
    <d v="2020-01-07T00:00:00"/>
  </r>
  <r>
    <x v="3"/>
    <s v="1.1.1.1/20/A/118"/>
    <s v="Viedā tekstila risinājumi atgriezeniskās saites nodrošināšanai attālinātā rehabilitācijas un e-studiju praksē"/>
    <x v="1"/>
    <d v="2020-12-09T00:00:00"/>
    <s v="RĪGAS TEHNISKĀ UNIVERSITĀTE"/>
    <s v="90000068977"/>
    <s v="RĪGAS STRADIŅA UNIVERSITĀTE,90000013771_x000a_Sabiedrība ar ierobežotu atbildību &quot;REHAD&quot;,40103854615"/>
    <n v="4"/>
    <n v="35"/>
    <n v="531835.78"/>
    <n v="531835.78"/>
    <n v="437647.68"/>
    <s v=""/>
    <s v=""/>
    <s v=""/>
    <n v="54300.42"/>
    <x v="0"/>
    <s v=""/>
    <s v=""/>
    <n v="499883.19"/>
    <n v="7935.09"/>
    <n v="31952.59"/>
    <s v=""/>
    <s v=""/>
    <d v="2020-01-07T00:00:00"/>
  </r>
  <r>
    <x v="3"/>
    <s v="1.1.1.1/20/A/119"/>
    <s v="Mikroplastmasu piesārņojuma izpēte augsnē, pilnveidojot novērtēšanas metodes un paņēmienus tās daudzuma samazināšanai."/>
    <x v="1"/>
    <d v="2020-12-09T00:00:00"/>
    <s v="LATVIJAS LAUKSAIMNIECĪBAS UNIVERSITĀTE"/>
    <s v="90000041898"/>
    <s v="LATVIJAS UNIVERSITĀTE,90000076669"/>
    <n v="2"/>
    <n v="30"/>
    <n v="540400"/>
    <n v="540400"/>
    <n v="444696"/>
    <s v=""/>
    <s v=""/>
    <s v=""/>
    <n v="55174"/>
    <x v="0"/>
    <s v=""/>
    <s v=""/>
    <n v="540400"/>
    <n v="40530"/>
    <s v=""/>
    <s v=""/>
    <s v=""/>
    <d v="2020-01-07T00:00:00"/>
  </r>
  <r>
    <x v="3"/>
    <s v="1.1.1.1/20/A/120"/>
    <s v="Atvieglota tektstilpakete ar uzlabotu ballistiko aisardzību un integrētu spiedienjutīgu slāni vairākzonu trieciena konstatēšanai"/>
    <x v="1"/>
    <d v="2020-12-09T00:00:00"/>
    <s v="RĪGAS TEHNISKĀ UNIVERSITĀTE"/>
    <s v="90000068977"/>
    <s v="SIA &quot;SRC BRASA&quot;,40003855474"/>
    <n v="2"/>
    <n v="35"/>
    <n v="540538.81000000006"/>
    <n v="540538.81000000006"/>
    <n v="444809.38"/>
    <s v=""/>
    <s v=""/>
    <s v=""/>
    <n v="55189.01"/>
    <x v="0"/>
    <s v=""/>
    <s v=""/>
    <n v="502700.65"/>
    <n v="2702.26"/>
    <n v="37838.160000000003"/>
    <s v=""/>
    <s v=""/>
    <d v="2020-01-07T00:00:00"/>
  </r>
  <r>
    <x v="3"/>
    <s v="1.1.1.1/20/A/121"/>
    <s v="Ar metālu oksīdu nanodaļiņām aktivēts funkcionāls keramikas un aktīvās ogles kompozīta materiāls piesārņota ūdens attīrīšanai"/>
    <x v="1"/>
    <d v="2020-12-02T00:00:00"/>
    <s v="RĪGAS TEHNISKĀ UNIVERSITĀTE"/>
    <s v="90000068977"/>
    <s v="LATVIJAS UNIVERSITĀTE,90000076669"/>
    <n v="2"/>
    <n v="35"/>
    <n v="499772.14"/>
    <n v="499772.14"/>
    <n v="411262.48"/>
    <s v=""/>
    <s v=""/>
    <s v=""/>
    <n v="51026.73"/>
    <x v="0"/>
    <s v=""/>
    <s v=""/>
    <n v="475152.65"/>
    <n v="12863.44"/>
    <n v="24619.49"/>
    <s v=""/>
    <s v=""/>
    <d v="2020-01-07T00:00:00"/>
  </r>
  <r>
    <x v="3"/>
    <s v="1.1.1.1/20/A/122"/>
    <s v="Saules enerģijas izmantošana dzesēšanas procesa nodrošināšanai autorefrižeratoros"/>
    <x v="1"/>
    <d v="2020-12-02T00:00:00"/>
    <s v="SIA &quot;RER EAF&quot;"/>
    <s v="40203139739"/>
    <m/>
    <n v="1"/>
    <n v="35"/>
    <n v="634552.41"/>
    <n v="574051.41"/>
    <n v="459241.13"/>
    <s v=""/>
    <s v=""/>
    <s v=""/>
    <s v=""/>
    <x v="1"/>
    <s v=""/>
    <s v=""/>
    <n v="459241.13"/>
    <s v=""/>
    <n v="114810.28"/>
    <s v=""/>
    <n v="60501"/>
    <d v="2020-01-07T00:00:00"/>
  </r>
  <r>
    <x v="3"/>
    <s v="1.1.1.1/20/A/123"/>
    <s v="Latvijas vēsturisko plūmju un ķiršu šķirņu ilgtspējīgas saglabāšanas un audzēšanas sekmēšana, pielietojot viedās pētījumu tehnoloģijas"/>
    <x v="1"/>
    <d v="2020-12-09T00:00:00"/>
    <s v="Atvasināta publiska persona &quot;Dārzkopības institūts&quot;"/>
    <s v="90002127692"/>
    <s v="Ērgļa zemnieku saimniecība &quot;VĪKSNAS-1&quot;,49201014943_x000a_&quot;Latvijas Mobilais Telefons&quot; SIA,50003050931"/>
    <n v="3"/>
    <n v="35"/>
    <n v="429481.44"/>
    <n v="429481.44"/>
    <n v="353420.27"/>
    <s v=""/>
    <s v=""/>
    <s v=""/>
    <n v="43850.05"/>
    <x v="0"/>
    <s v=""/>
    <s v=""/>
    <n v="397270.32"/>
    <s v=""/>
    <n v="32211.119999999999"/>
    <s v=""/>
    <s v=""/>
    <d v="2020-01-07T00:00:00"/>
  </r>
  <r>
    <x v="3"/>
    <s v="1.1.1.1/20/A/124"/>
    <s v="Zāļu pakošana pacientu cilmes šūnu sekretētās vezikulās un testēšana personalizētā plaušu vēža uz čipa platformā"/>
    <x v="5"/>
    <d v="2020-12-10T00:00:00"/>
    <s v="Atvasināta publiska persona &quot;Latvijas Biomedicīnas pētījumu un studiju centrs&quot;"/>
    <s v="90002120158"/>
    <s v="Sabiedrība ar ierobežotu atbildību &quot;Cellboxlab&quot;,42103111196"/>
    <n v="2"/>
    <n v="34"/>
    <n v="540540.53"/>
    <n v="540540.53"/>
    <n v="444810.8"/>
    <s v=""/>
    <s v=""/>
    <s v=""/>
    <n v="55189.19"/>
    <x v="0"/>
    <s v=""/>
    <s v=""/>
    <n v="507432.56"/>
    <n v="7432.57"/>
    <n v="33107.97"/>
    <s v=""/>
    <s v=""/>
    <d v="2020-01-07T00:00:00"/>
  </r>
  <r>
    <x v="3"/>
    <s v="1.1.1.1/20/A/125"/>
    <s v="Matu folikulu mikrobioms un tā loma slimību patoģenēzē"/>
    <x v="1"/>
    <d v="2020-12-09T00:00:00"/>
    <s v="Atvasināta publiska persona &quot;Latvijas Biomedicīnas pētījumu un studiju centrs&quot;"/>
    <s v="90002120158"/>
    <s v="Latvia MGI Tech SIA,50203081351_x000a_SIA komercfirma &quot;LATVIJAS DERMATOLOĢIJAS INSTITŪTS&quot;,40003149255"/>
    <n v="3"/>
    <n v="27"/>
    <n v="540540.54"/>
    <n v="540540.54"/>
    <n v="444810.81"/>
    <s v=""/>
    <s v=""/>
    <s v=""/>
    <n v="55189.19"/>
    <x v="0"/>
    <s v=""/>
    <s v=""/>
    <n v="508108.11"/>
    <n v="8108.11"/>
    <n v="32432.43"/>
    <s v=""/>
    <s v=""/>
    <d v="2020-01-07T00:00:00"/>
  </r>
  <r>
    <x v="3"/>
    <s v="1.1.1.1/20/A/126"/>
    <s v="Integrētas Latvijas populācijas genoma variāciju datubāzes izveidošana un tā pielietošana individualizēta metabolo slimību ģenētiskā riska noteikšanai."/>
    <x v="5"/>
    <d v="2020-12-10T00:00:00"/>
    <s v="Atvasināta publiska persona &quot;Latvijas Biomedicīnas pētījumu un studiju centrs&quot;"/>
    <s v="90002120158"/>
    <s v="Latvia MGI Tech SIA,50203081351"/>
    <n v="2"/>
    <n v="33"/>
    <n v="540540.54"/>
    <n v="540540.54"/>
    <n v="444810.81"/>
    <s v=""/>
    <s v=""/>
    <s v=""/>
    <n v="55189.19"/>
    <x v="0"/>
    <s v=""/>
    <s v=""/>
    <n v="508108.11"/>
    <n v="8108.11"/>
    <n v="32432.43"/>
    <s v=""/>
    <s v=""/>
    <d v="2020-01-07T00:00:00"/>
  </r>
  <r>
    <x v="3"/>
    <s v="1.1.1.1/20/A/127"/>
    <s v="Dabīgā 2-feniletanola biotehnoloģiskā iegūšana no piena industrijas blakusproduktiem izmantojot divfāzu fermentāciju ar netradicionāliem raugiem"/>
    <x v="1"/>
    <d v="2020-12-09T00:00:00"/>
    <s v="LATVIJAS UNIVERSITĀTE"/>
    <s v="90000076669"/>
    <s v="Akciju sabiedrība &quot;Biotehniskais centrs&quot;,40003280438"/>
    <n v="2"/>
    <n v="30"/>
    <n v="540000"/>
    <n v="540000"/>
    <n v="444366"/>
    <s v=""/>
    <s v=""/>
    <s v=""/>
    <n v="55134"/>
    <x v="0"/>
    <s v=""/>
    <s v=""/>
    <n v="499500"/>
    <s v=""/>
    <n v="40500"/>
    <s v=""/>
    <s v=""/>
    <d v="2020-01-07T00:00:00"/>
  </r>
  <r>
    <x v="3"/>
    <s v="1.1.1.1/20/A/128"/>
    <s v="Virsceļa protēzes hibrīda fiksācijas izstrāde un izpēte amputācijas pacientu rehabilitācijai un dzīves kvalitātes uzlabošanai"/>
    <x v="1"/>
    <d v="2020-12-07T00:00:00"/>
    <s v="Sabiedrība ar ierobežotu atbildību &quot;TEHNISKĀ ORTOPĒDIJA&quot;"/>
    <s v="40003517130"/>
    <s v="RĪGAS TEHNISKĀ UNIVERSITĀTE,90000068977"/>
    <n v="2"/>
    <n v="36"/>
    <n v="660252.32999999996"/>
    <n v="636042.32999999996"/>
    <n v="460707.72"/>
    <s v=""/>
    <s v=""/>
    <s v=""/>
    <s v=""/>
    <x v="1"/>
    <s v=""/>
    <s v=""/>
    <n v="460707.72"/>
    <s v=""/>
    <n v="175334.61"/>
    <s v=""/>
    <n v="24210"/>
    <d v="2020-01-07T00:00:00"/>
  </r>
  <r>
    <x v="3"/>
    <s v="1.1.1.1/20/A/129"/>
    <s v="Neiromorfiskā vizuālās odometrijas sistēma lauksaimniecības mobilajiem robotiem"/>
    <x v="1"/>
    <d v="2020-12-09T00:00:00"/>
    <s v="RĪGAS TEHNISKĀ UNIVERSITĀTE"/>
    <s v="90000068977"/>
    <m/>
    <n v="2"/>
    <n v="35"/>
    <n v="467700"/>
    <n v="467700"/>
    <n v="384870.34"/>
    <s v=""/>
    <s v=""/>
    <s v=""/>
    <n v="47752.160000000003"/>
    <x v="0"/>
    <s v=""/>
    <s v=""/>
    <n v="467700"/>
    <n v="35077.5"/>
    <s v=""/>
    <s v=""/>
    <s v=""/>
    <d v="2020-01-07T00:00:00"/>
  </r>
  <r>
    <x v="3"/>
    <s v="1.1.1.1/20/A/130"/>
    <s v="Magnija sakausējuma izstrāde 3D drukai"/>
    <x v="5"/>
    <d v="2020-12-10T00:00:00"/>
    <s v="AS SMW Group"/>
    <s v="40003495011"/>
    <m/>
    <n v="1"/>
    <n v="24"/>
    <n v="834044.46"/>
    <n v="708464.46"/>
    <n v="495925.12"/>
    <s v=""/>
    <s v=""/>
    <s v=""/>
    <s v=""/>
    <x v="1"/>
    <s v=""/>
    <s v=""/>
    <n v="495925.12"/>
    <s v=""/>
    <n v="212539.34"/>
    <s v=""/>
    <n v="125580"/>
    <d v="2020-01-07T00:00:00"/>
  </r>
  <r>
    <x v="3"/>
    <s v="1.1.1.1/20/A/131"/>
    <s v="&quot;Komētu metodes&quot; modifikāciju kombinācija kā iespējamais instruments vīriešu neauglības cēloņa noteikšanai"/>
    <x v="1"/>
    <d v="2020-12-09T00:00:00"/>
    <s v="LATVIJAS UNIVERSITĀTE"/>
    <s v="90000076669"/>
    <s v="SIA &quot;iVF Riga&quot;,40103352569"/>
    <n v="1"/>
    <n v="35"/>
    <n v="500000"/>
    <n v="500000"/>
    <n v="411451"/>
    <s v=""/>
    <s v=""/>
    <s v=""/>
    <n v="51050"/>
    <x v="0"/>
    <s v=""/>
    <s v=""/>
    <n v="470001"/>
    <n v="7500"/>
    <n v="29999"/>
    <s v=""/>
    <s v=""/>
    <d v="2020-01-07T00:00:00"/>
  </r>
  <r>
    <x v="3"/>
    <s v="1.1.1.1/20/A/132"/>
    <s v="Dzelzs-titāna karbība matricu iegūšanas procesa izpēte"/>
    <x v="1"/>
    <d v="2020-10-20T00:00:00"/>
    <s v="AS Global IP Fund"/>
    <s v="40103931242"/>
    <m/>
    <n v="1"/>
    <n v="24"/>
    <n v="801433.66"/>
    <n v="691603.66"/>
    <n v="484122.55"/>
    <s v=""/>
    <s v=""/>
    <s v=""/>
    <s v=""/>
    <x v="1"/>
    <s v=""/>
    <s v=""/>
    <n v="484122.55"/>
    <s v=""/>
    <n v="207481.11"/>
    <s v=""/>
    <n v="109830"/>
    <d v="2020-01-07T00:00:00"/>
  </r>
  <r>
    <x v="3"/>
    <s v="1.1.1.1/20/A/133"/>
    <s v="Cilvēka autologo kaulu implantu uz absorbējama magnija sakausējuma ar nanometrisku struktūru izstrāde"/>
    <x v="1"/>
    <d v="2020-10-20T00:00:00"/>
    <s v="AS Global IP Fund"/>
    <s v="40103931242"/>
    <m/>
    <n v="1"/>
    <n v="24"/>
    <n v="767553.66"/>
    <n v="663603.66"/>
    <n v="464522.55"/>
    <s v=""/>
    <s v=""/>
    <s v=""/>
    <s v=""/>
    <x v="1"/>
    <s v=""/>
    <s v=""/>
    <n v="464522.55"/>
    <s v=""/>
    <n v="199081.11"/>
    <s v=""/>
    <n v="103950"/>
    <d v="2020-01-07T00:00:00"/>
  </r>
  <r>
    <x v="3"/>
    <s v="1.1.1.1/20/A/134"/>
    <s v="Aizsargpārklājumu izstrāde magnija izstrādājumiem"/>
    <x v="1"/>
    <d v="2020-10-20T00:00:00"/>
    <s v="AS Global IP Fund"/>
    <s v="40103931242"/>
    <m/>
    <n v="1"/>
    <n v="24"/>
    <n v="721573.66"/>
    <n v="625603.66"/>
    <n v="437922.55"/>
    <s v=""/>
    <s v=""/>
    <s v=""/>
    <s v=""/>
    <x v="1"/>
    <s v=""/>
    <s v=""/>
    <n v="437922.55"/>
    <s v=""/>
    <n v="187681.11"/>
    <s v=""/>
    <n v="95970"/>
    <d v="2020-01-07T00:00:00"/>
  </r>
  <r>
    <x v="3"/>
    <s v="1.1.1.1/20/A/135"/>
    <s v="Uz intelektuālu aģentu paradigmu balstītas kompetenču pārvaldības lēmumu atbalsta sistēmas izstrāde"/>
    <x v="1"/>
    <d v="2020-12-02T00:00:00"/>
    <s v="Sabiedrība ar ierobežotu atbildību &quot;BALTIJAS DATORU AKADĒMIJA&quot;"/>
    <s v="50003138501"/>
    <s v="RĪGAS TEHNISKĀ UNIVERSITĀTE,90000068977"/>
    <n v="2"/>
    <n v="35"/>
    <n v="514384.91"/>
    <n v="514384.91"/>
    <n v="334350.19"/>
    <s v=""/>
    <s v=""/>
    <s v=""/>
    <s v=""/>
    <x v="1"/>
    <s v=""/>
    <s v=""/>
    <n v="334350.19"/>
    <s v=""/>
    <n v="180034.72"/>
    <s v=""/>
    <s v=""/>
    <d v="2020-01-07T00:00:00"/>
  </r>
  <r>
    <x v="3"/>
    <s v="1.1.1.1/20/A/136"/>
    <s v="Fotokatalītiski kvantu punkti un Z-shēmas nanoheterostruktūras efektīvai noturīgā organiskā piesārņojuma noārdīšanai ūdenī"/>
    <x v="1"/>
    <d v="2020-12-09T00:00:00"/>
    <s v="RĪGAS TEHNISKĀ UNIVERSITĀTE"/>
    <s v="90000068977"/>
    <s v="Sabiedrība ar ierobežotu atbildību &quot;Cutting Edge Technologies&quot;,40103897826"/>
    <n v="2"/>
    <n v="35"/>
    <n v="540540.54"/>
    <n v="540540.54"/>
    <n v="444810.81"/>
    <s v=""/>
    <s v=""/>
    <s v=""/>
    <n v="55189.19"/>
    <x v="0"/>
    <s v=""/>
    <s v=""/>
    <n v="508040.54"/>
    <n v="8040.54"/>
    <n v="32500"/>
    <s v=""/>
    <s v=""/>
    <d v="2020-01-07T00:00:00"/>
  </r>
  <r>
    <x v="3"/>
    <s v="1.1.1.1/20/A/137"/>
    <s v="Ar genoma mēroga stehiometrisko modelēšanu sasaistīta bioreaktora vadības sistēma (GenCon)"/>
    <x v="5"/>
    <d v="2020-12-10T00:00:00"/>
    <s v="LATVIJAS UNIVERSITĀTE"/>
    <s v="90000076669"/>
    <s v="Akciju sabiedrība &quot;Biotehniskais centrs&quot;,40003280438"/>
    <n v="2"/>
    <n v="30"/>
    <n v="540000"/>
    <n v="540000"/>
    <n v="444366"/>
    <s v=""/>
    <s v=""/>
    <s v=""/>
    <n v="55134"/>
    <x v="0"/>
    <s v=""/>
    <s v=""/>
    <n v="522900"/>
    <n v="23400"/>
    <n v="17100"/>
    <s v=""/>
    <s v=""/>
    <d v="2020-01-07T00:00:00"/>
  </r>
  <r>
    <x v="3"/>
    <s v="1.1.1.1/20/A/138"/>
    <s v="Mehanoluminiscentu plāno kārtiņu izpēte mehānisko spriegumu sensora izstrādei"/>
    <x v="7"/>
    <d v="2021-01-07T00:00:00"/>
    <s v="Atvasināta publiska persona LATVIJAS UNIVERSITĀTES CIETVIELU FIZIKAS INSTITŪTS"/>
    <s v="90002124925"/>
    <s v="Sabiedrība ar ierobežotu atbildību &quot;Sidrabe Vacuum&quot;,40203161388"/>
    <n v="2"/>
    <n v="30"/>
    <n v="535856.88"/>
    <n v="535856.88"/>
    <n v="440956.62"/>
    <s v=""/>
    <s v=""/>
    <s v=""/>
    <n v="54710.98"/>
    <x v="0"/>
    <s v=""/>
    <s v=""/>
    <n v="519781.18"/>
    <n v="24113.58"/>
    <n v="16075.7"/>
    <s v=""/>
    <s v=""/>
    <d v="2020-01-07T00:00:00"/>
  </r>
  <r>
    <x v="3"/>
    <s v="1.1.1.1/20/A/139"/>
    <s v="Ilgtspējīgas tehnoloģijas attīstība elektronikas lūžņu pārstrādei dārgmetālu un krāsaino metālu atgūšanai"/>
    <x v="1"/>
    <d v="2020-12-09T00:00:00"/>
    <s v="Atvasināta publiska persona LATVIJAS UNIVERSITĀTES CIETVIELU FIZIKAS INSTITŪTS"/>
    <s v="90002124925"/>
    <s v="RĪGAS TEHNISKĀ UNIVERSITĀTE,90000068977_x000a_Sabiedrība ar ierobežotu atbildību zinātniski-tehniskā firma &quot;AERKOM&quot;,40103039943"/>
    <n v="3"/>
    <n v="30"/>
    <n v="540540"/>
    <n v="540540"/>
    <n v="444810.5"/>
    <s v=""/>
    <s v=""/>
    <s v=""/>
    <n v="55189"/>
    <x v="0"/>
    <s v=""/>
    <s v=""/>
    <n v="524323.80000000005"/>
    <n v="24324.3"/>
    <n v="16216.2"/>
    <s v=""/>
    <s v=""/>
    <d v="2020-01-07T00:00:00"/>
  </r>
  <r>
    <x v="3"/>
    <s v="1.1.1.1/20/A/140"/>
    <s v="Magnija metālu sakausējumu kristalizācija magnētiskā lauka ietekmē"/>
    <x v="1"/>
    <d v="2020-10-20T00:00:00"/>
    <s v="AS Global IP Fund"/>
    <s v="40103931242"/>
    <m/>
    <n v="1"/>
    <n v="24"/>
    <n v="812323.66"/>
    <n v="700603.66"/>
    <n v="490422.55"/>
    <s v=""/>
    <s v=""/>
    <s v=""/>
    <s v=""/>
    <x v="1"/>
    <s v=""/>
    <s v=""/>
    <n v="490422.55"/>
    <s v=""/>
    <n v="210181.11"/>
    <n v="111720"/>
    <s v=""/>
    <d v="2020-01-07T00:00:00"/>
  </r>
  <r>
    <x v="3"/>
    <s v="1.1.1.1/20/A/141"/>
    <s v="No cietes pārstrādes blakusproduktu iegūta biostimulanta pielietojums dārzkopības kultūraugos abiotiska stresa apstākļos"/>
    <x v="1"/>
    <d v="2020-12-02T00:00:00"/>
    <s v="LATVIJAS LAUKSAIMNIECĪBAS UNIVERSITĀTE"/>
    <s v="90000041898"/>
    <m/>
    <n v="1"/>
    <n v="36"/>
    <n v="419706.17"/>
    <n v="419706.17"/>
    <n v="356750.25"/>
    <s v=""/>
    <s v=""/>
    <s v=""/>
    <n v="31477.96"/>
    <x v="0"/>
    <s v=""/>
    <s v=""/>
    <n v="419706.17"/>
    <n v="31477.96"/>
    <s v=""/>
    <s v=""/>
    <s v=""/>
    <d v="2020-01-07T00:00:00"/>
  </r>
  <r>
    <x v="3"/>
    <s v="1.1.1.1/20/A/142"/>
    <s v="Termoreaktīvu putuplastu izstrādne no atjaunojamām izejvielām izmantojot Mihaela nukleofīlās pievienošanās reakciju"/>
    <x v="1"/>
    <d v="2020-12-09T00:00:00"/>
    <s v="Atvasināta publiska persona &quot;Latvijas Valsts koksnes ķīmijas institūts&quot;"/>
    <s v="90002128378"/>
    <s v="SIA NEDEX,40203176203"/>
    <n v="1"/>
    <n v="34"/>
    <n v="543086.4"/>
    <n v="533636.4"/>
    <n v="439129.39"/>
    <s v=""/>
    <s v=""/>
    <s v=""/>
    <n v="54484.28"/>
    <x v="0"/>
    <s v=""/>
    <s v=""/>
    <n v="493613.67"/>
    <s v=""/>
    <n v="40022.730000000003"/>
    <s v=""/>
    <n v="9450"/>
    <d v="2020-01-07T00:00:00"/>
  </r>
  <r>
    <x v="3"/>
    <s v="1.1.1.1/20/A/143"/>
    <s v="Mobilās lietotnes un metodikas izstrāde pilsētvides publisko ārtelpu noslodzes un cilvēku paradumu analīzei un vizualizācijai"/>
    <x v="1"/>
    <d v="2020-12-09T00:00:00"/>
    <s v="LATVIJAS UNIVERSITĀTE"/>
    <s v="90000076669"/>
    <s v="SIA &quot;ESTONIAN, LATVIAN &amp;amp; LITHUANIAN ENVIRONMENT&quot;,40003374818_x000a_Sabiedrība ar ierobežotu atbildību &quot;CUBE Mobile&quot;,40103651655"/>
    <n v="1"/>
    <n v="35"/>
    <n v="540528.86"/>
    <n v="540528.86"/>
    <n v="444801.2"/>
    <s v=""/>
    <s v=""/>
    <s v=""/>
    <n v="55188"/>
    <x v="0"/>
    <s v=""/>
    <s v=""/>
    <n v="540528.86"/>
    <n v="40539.660000000003"/>
    <s v=""/>
    <s v=""/>
    <s v=""/>
    <d v="2020-01-07T00:00:00"/>
  </r>
  <r>
    <x v="3"/>
    <s v="1.1.1.1/20/A/144"/>
    <s v="Nanostrukturēto termoelektrisku materiālu izstrāde un to pielietojums siltumizolācijas paneļos ēku energoefektivitātes palielināšanai"/>
    <x v="1"/>
    <d v="2020-12-09T00:00:00"/>
    <s v="LATVIJAS UNIVERSITĀTE"/>
    <s v="90000076669"/>
    <s v="SIA &quot;3D STRONG&quot;,50203113801"/>
    <n v="2"/>
    <n v="32"/>
    <n v="537500"/>
    <n v="537500"/>
    <n v="442308.75"/>
    <s v=""/>
    <s v=""/>
    <s v=""/>
    <n v="54878.75"/>
    <x v="0"/>
    <s v=""/>
    <s v=""/>
    <n v="505250"/>
    <n v="8062.5"/>
    <n v="32250"/>
    <s v=""/>
    <s v=""/>
    <d v="2020-01-07T00:00:00"/>
  </r>
  <r>
    <x v="3"/>
    <s v="1.1.1.1/20/A/145"/>
    <s v="Uz nestriktās loģikas balstītu tehnoloģiju izveide dinamisku sistēmu optimālajai vadībai izplūdušu ierobežojumu apstākļos"/>
    <x v="1"/>
    <d v="2020-12-09T00:00:00"/>
    <s v="Latvijas Universitātes Matemātikas un informātikas institūts"/>
    <s v="90002111761"/>
    <m/>
    <n v="1"/>
    <n v="32"/>
    <n v="467103"/>
    <n v="465103"/>
    <n v="382733"/>
    <s v=""/>
    <s v=""/>
    <s v=""/>
    <n v="47487"/>
    <x v="0"/>
    <s v=""/>
    <s v=""/>
    <n v="430220"/>
    <s v=""/>
    <n v="34883"/>
    <s v=""/>
    <n v="2000"/>
    <d v="2020-01-07T00:00:00"/>
  </r>
  <r>
    <x v="3"/>
    <s v="1.1.1.1/20/A/146"/>
    <s v="Uz mākslīgā intelekta tehnoloģijām balstīta diagnostikas risinājuma izstrāde, kas varētu prognozēt plaušu vēža imūnterapijas ilgtermiņa efektivitāti"/>
    <x v="5"/>
    <d v="2020-12-10T00:00:00"/>
    <s v="SIA &quot;Aimuno&quot;"/>
    <s v="40203253023"/>
    <s v="LATVIJAS UNIVERSITĀTE,90000076669"/>
    <n v="1"/>
    <n v="12"/>
    <n v="675182.83"/>
    <n v="675182.83"/>
    <n v="475841.71"/>
    <s v=""/>
    <s v=""/>
    <s v=""/>
    <s v=""/>
    <x v="1"/>
    <s v=""/>
    <s v=""/>
    <n v="475841.71"/>
    <s v=""/>
    <n v="199341.12"/>
    <s v=""/>
    <s v=""/>
    <d v="2020-01-07T00:00:00"/>
  </r>
  <r>
    <x v="3"/>
    <s v="1.1.1.1/20/A/147"/>
    <s v="Vieglmetālu sakausējumu izpēte 3D drukas procesos"/>
    <x v="1"/>
    <d v="2020-12-09T00:00:00"/>
    <s v="RĪGAS TEHNISKĀ UNIVERSITĀTE"/>
    <s v="90000068977"/>
    <s v="AS Global IP Fund,40103931242"/>
    <n v="1"/>
    <n v="24"/>
    <n v="550743.66"/>
    <n v="522603.66"/>
    <n v="483408.38"/>
    <s v=""/>
    <s v=""/>
    <s v=""/>
    <s v=""/>
    <x v="1"/>
    <s v=""/>
    <s v=""/>
    <n v="483408.38"/>
    <s v=""/>
    <n v="39195.279999999999"/>
    <s v=""/>
    <n v="28140"/>
    <d v="2020-01-07T00:00:00"/>
  </r>
  <r>
    <x v="3"/>
    <s v="1.1.1.1/20/A/148"/>
    <s v="Magnija fizikālo tvaiku pārklājumu izpēte"/>
    <x v="1"/>
    <d v="2020-12-09T00:00:00"/>
    <s v="RĪGAS TEHNISKĀ UNIVERSITĀTE"/>
    <s v="90000068977"/>
    <s v="AS Global IP Fund,40103931242"/>
    <n v="1"/>
    <n v="24"/>
    <n v="533483.66"/>
    <n v="506603.66"/>
    <n v="468608.38"/>
    <s v=""/>
    <s v=""/>
    <s v=""/>
    <s v=""/>
    <x v="1"/>
    <s v=""/>
    <s v=""/>
    <n v="468608.38"/>
    <s v=""/>
    <n v="37995.279999999999"/>
    <s v=""/>
    <n v="26880"/>
    <d v="2020-01-07T00:00:00"/>
  </r>
  <r>
    <x v="3"/>
    <s v="1.1.1.1/20/A/149"/>
    <s v="Magnija materiāla biopiejamība atkarībā no tā kristāliskās struktūras"/>
    <x v="1"/>
    <d v="2020-12-09T00:00:00"/>
    <s v="RĪGAS TEHNISKĀ UNIVERSITĀTE"/>
    <s v="90000068977"/>
    <s v="AS Global IP Fund,40103931242"/>
    <n v="1"/>
    <n v="24"/>
    <n v="560173.66"/>
    <n v="535603.66"/>
    <n v="495433.38"/>
    <s v=""/>
    <s v=""/>
    <s v=""/>
    <s v=""/>
    <x v="1"/>
    <s v=""/>
    <s v=""/>
    <n v="495433.38"/>
    <s v=""/>
    <n v="40170.28"/>
    <s v=""/>
    <n v="24570"/>
    <d v="2020-01-07T00:00:00"/>
  </r>
  <r>
    <x v="3"/>
    <s v="1.1.1.1/20/A/150"/>
    <s v="Magnija-keramikas matricu kristalizācijas procesu izpēte"/>
    <x v="1"/>
    <d v="2020-12-02T00:00:00"/>
    <s v="RĪGAS TEHNISKĀ UNIVERSITĀTE"/>
    <s v="90000068977"/>
    <s v="AS Global IP Fund,40103931242"/>
    <n v="1"/>
    <n v="24"/>
    <n v="543573.66"/>
    <n v="510603.66"/>
    <n v="472308.39"/>
    <s v=""/>
    <s v=""/>
    <s v=""/>
    <s v=""/>
    <x v="1"/>
    <s v=""/>
    <s v=""/>
    <n v="472308.39"/>
    <s v=""/>
    <n v="38295.269999999997"/>
    <n v="32970"/>
    <s v=""/>
    <d v="2020-01-07T00:00:00"/>
  </r>
  <r>
    <x v="3"/>
    <s v="1.1.1.1/20/A/151"/>
    <s v="Miniatūra nākošās paaudzes multifokāla attēla avota moduļa izstrāde izmantošanai ierīcēs ar acij tuvu novietotu displeju"/>
    <x v="5"/>
    <d v="2020-12-10T00:00:00"/>
    <s v="SIA Lightspace Technologies"/>
    <s v="40103758550"/>
    <s v="SIA &quot;EUROLCDS&quot;,41203040030"/>
    <n v="2"/>
    <n v="32"/>
    <n v="713721.66"/>
    <n v="680184.19"/>
    <n v="476128.93"/>
    <s v=""/>
    <s v=""/>
    <s v=""/>
    <s v=""/>
    <x v="1"/>
    <s v=""/>
    <s v=""/>
    <n v="476128.93"/>
    <s v=""/>
    <n v="204055.26"/>
    <s v=""/>
    <n v="33537.47"/>
    <d v="2020-01-07T00:00:00"/>
  </r>
  <r>
    <x v="3"/>
    <s v="1.1.1.1/20/A/152"/>
    <s v="Caurlaidības un efektivitātes uzlabošana lielā izmēra elektroluminiscentām ierīcēm, izmantojot dzidrinātus slāņus un advancētus materiālus"/>
    <x v="1"/>
    <d v="2020-12-09T00:00:00"/>
    <s v="Atvasināta publiska persona LATVIJAS UNIVERSITĀTES CIETVIELU FIZIKAS INSTITŪTS"/>
    <s v="90002124925"/>
    <s v="Sabiedrība ar ierobežotu atbildību &quot;GroGlass&quot;,40003710276"/>
    <n v="2"/>
    <n v="30"/>
    <n v="536434.63"/>
    <n v="536434.63"/>
    <n v="441432.05"/>
    <s v=""/>
    <s v=""/>
    <s v=""/>
    <n v="54769.98"/>
    <x v="0"/>
    <s v=""/>
    <s v=""/>
    <n v="520341.58"/>
    <n v="24139.55"/>
    <n v="16093.05"/>
    <s v=""/>
    <s v=""/>
    <d v="2020-01-07T00:00:00"/>
  </r>
  <r>
    <x v="3"/>
    <s v="1.1.1.1/20/A/153"/>
    <s v="Ilgtspējīgu risinājumu attīstīšana bionoārdāmu nanocelulozes kompozītmateriālu iegūšanai no atjaunojamām izejvielām"/>
    <x v="1"/>
    <d v="2020-12-09T00:00:00"/>
    <s v="LATVIJAS UNIVERSITĀTE"/>
    <s v="90000076669"/>
    <m/>
    <n v="1"/>
    <n v="35"/>
    <n v="540540"/>
    <n v="540540"/>
    <n v="444810.37"/>
    <s v=""/>
    <s v=""/>
    <s v=""/>
    <n v="55189.13"/>
    <x v="0"/>
    <s v=""/>
    <s v=""/>
    <n v="540540"/>
    <n v="40540.5"/>
    <s v=""/>
    <s v=""/>
    <s v=""/>
    <d v="2020-01-07T00:00:00"/>
  </r>
  <r>
    <x v="3"/>
    <s v="1.1.1.1/20/A/154"/>
    <s v="JAUNU TEHNOLOĢIJU UN EKOMATERIĀLU IZPĒTE ZEMA VAI NULLES SILTUMENERGOPATĒRIŅA EKOĒKU BŪVNIECĪBĀ"/>
    <x v="1"/>
    <d v="2020-12-02T00:00:00"/>
    <s v="LATVIJAS LAUKSAIMNIECĪBAS UNIVERSITĀTE"/>
    <s v="90000041898"/>
    <s v="Sabiedrība ar ierobežotu atbildību &quot;Jelgavas nekustamā īpašuma pārvalde&quot;,43603011548"/>
    <n v="1"/>
    <n v="30"/>
    <n v="540540"/>
    <n v="540540"/>
    <n v="444810.37"/>
    <s v=""/>
    <s v=""/>
    <s v=""/>
    <n v="55189.13"/>
    <x v="0"/>
    <s v=""/>
    <s v=""/>
    <n v="524323.80000000005"/>
    <n v="24324.3"/>
    <n v="16216.2"/>
    <s v=""/>
    <s v=""/>
    <d v="2020-01-07T00:00:00"/>
  </r>
  <r>
    <x v="3"/>
    <s v="1.1.1.1/20/A/155"/>
    <s v="Jaunu un inovatīvu kompozītmateriālu izstrāde ar uzlabotām sorbcijas īpašībām no Latvijas Republikā pieejamiem atjaunojamiem bioloģiskiem dabas resursiem komerciālām gaisa attīrīšanas filtrēšanas sistēmām"/>
    <x v="5"/>
    <d v="2020-12-10T00:00:00"/>
    <s v="LATVIJAS UNIVERSITĀTE"/>
    <s v="90000076669"/>
    <s v="Sabiedrība ar ierobežotu atbildību &quot;Dinair Filton&quot;,40003801344"/>
    <n v="2"/>
    <n v="35"/>
    <n v="537500"/>
    <n v="537500"/>
    <n v="442308.74"/>
    <s v=""/>
    <s v=""/>
    <s v=""/>
    <n v="54878.75"/>
    <x v="0"/>
    <s v=""/>
    <s v=""/>
    <n v="505250"/>
    <n v="8062.51"/>
    <n v="32250"/>
    <s v=""/>
    <s v=""/>
    <d v="2020-01-07T00:00:00"/>
  </r>
  <r>
    <x v="3"/>
    <s v="1.1.1.1/20/A/156"/>
    <s v="Iekļaujošs ergonomisks dizains neredzīgu cilvēku un sabiedrības savstarpējai integrācijai."/>
    <x v="1"/>
    <d v="2020-12-02T00:00:00"/>
    <s v="RĪGAS TEHNISKĀ UNIVERSITĀTE"/>
    <s v="90000068977"/>
    <s v="SIA BlindArt,40203079251"/>
    <n v="2"/>
    <n v="35"/>
    <n v="540540.54"/>
    <n v="540540.54"/>
    <n v="444810.81"/>
    <s v=""/>
    <s v=""/>
    <s v=""/>
    <n v="55189.2"/>
    <x v="0"/>
    <s v=""/>
    <s v=""/>
    <n v="509459.46"/>
    <n v="9459.4500000000007"/>
    <n v="31081.08"/>
    <s v=""/>
    <s v=""/>
    <d v="2020-01-07T00:00:00"/>
  </r>
  <r>
    <x v="3"/>
    <s v="1.1.1.1/20/A/157"/>
    <s v="Agrīnās brīdināšanas un ātrās reaģēšanas lēmumu atbalsta modeļa izstrāde un integrēšana viedās pilsētas infrastruktūras monitoringa sistēmā"/>
    <x v="1"/>
    <d v="2020-12-02T00:00:00"/>
    <s v="LATVIJAS LAUKSAIMNIECĪBAS UNIVERSITĀTE"/>
    <s v="90000041898"/>
    <s v="LATVIJAS UNIVERSITĀTE,90000076669_x000a_RĪGAS TEHNISKĀ UNIVERSITĀTE,90000068977"/>
    <n v="3"/>
    <n v="24"/>
    <n v="536756.76"/>
    <n v="536756.76"/>
    <n v="441697.14"/>
    <s v=""/>
    <s v=""/>
    <s v=""/>
    <n v="54802.86"/>
    <x v="0"/>
    <s v=""/>
    <s v=""/>
    <n v="509918.92"/>
    <n v="13418.92"/>
    <n v="26837.84"/>
    <s v=""/>
    <s v=""/>
    <d v="2020-01-07T00:00:00"/>
  </r>
  <r>
    <x v="3"/>
    <s v="1.1.1.1/20/A/158"/>
    <s v="Siltumapgādes sistēmas pētījums elektroautobusu efektīva enerģijas patēriņa nodrošināšanai"/>
    <x v="1"/>
    <d v="2020-12-02T00:00:00"/>
    <s v="LATVIJAS LAUKSAIMNIECĪBAS UNIVERSITĀTE"/>
    <s v="90000041898"/>
    <s v="Sabiedrība ar ierobežotu atbildību &quot;eMobility&quot;,40203034321"/>
    <n v="1"/>
    <n v="24"/>
    <n v="540670"/>
    <n v="537730"/>
    <n v="497400.25"/>
    <s v=""/>
    <s v=""/>
    <s v=""/>
    <s v=""/>
    <x v="1"/>
    <s v=""/>
    <s v=""/>
    <n v="497400.25"/>
    <s v=""/>
    <n v="40329.75"/>
    <s v=""/>
    <n v="2940"/>
    <d v="2020-01-07T00:00:00"/>
  </r>
  <r>
    <x v="3"/>
    <s v="1.1.1.1/20/A/159"/>
    <s v="Fotonisko elementu izstrāde virzienā uz polimēru fotonikas platformu"/>
    <x v="5"/>
    <d v="2020-12-10T00:00:00"/>
    <s v="Atvasināta publiska persona LATVIJAS UNIVERSITĀTES CIETVIELU FIZIKAS INSTITŪTS"/>
    <s v="90002124925"/>
    <m/>
    <n v="1"/>
    <n v="35"/>
    <n v="737062.68"/>
    <n v="737062.68"/>
    <n v="442237.6"/>
    <s v=""/>
    <s v=""/>
    <s v=""/>
    <s v=""/>
    <x v="1"/>
    <s v=""/>
    <s v=""/>
    <n v="442237.6"/>
    <s v=""/>
    <n v="294825.08"/>
    <s v=""/>
    <s v=""/>
    <d v="2020-01-07T00:00:00"/>
  </r>
  <r>
    <x v="3"/>
    <s v="1.1.1.1/20/A/160"/>
    <s v="4D drukātas medicīniskās ierīces no formas atmiņas polimēru kompozītmateriāliem ar uzlabotu daudzfunkcionalitāti"/>
    <x v="1"/>
    <d v="2020-12-09T00:00:00"/>
    <s v="LATVIJAS UNIVERSITĀTE"/>
    <s v="90000076669"/>
    <s v="RĪGAS TEHNISKĀ UNIVERSITĀTE,90000068977_x000a_Sabiedrība ar ierobežotu atbildību &quot;CastPrint&quot;,40203017800"/>
    <n v="3"/>
    <n v="33"/>
    <n v="540540.54"/>
    <n v="540540.54"/>
    <n v="444810.8"/>
    <s v=""/>
    <s v=""/>
    <s v=""/>
    <n v="55189.2"/>
    <x v="0"/>
    <s v=""/>
    <s v=""/>
    <n v="524324.31999999995"/>
    <n v="24324.32"/>
    <n v="16216.22"/>
    <s v=""/>
    <s v=""/>
    <d v="2020-01-07T00:00:00"/>
  </r>
  <r>
    <x v="3"/>
    <s v="1.1.1.1/20/A/161"/>
    <s v="Platforma Direktīvas 2018/2002 ieviešanai Latvijā: tehnoloģiskie pamati un pilotprojekta realizācija"/>
    <x v="1"/>
    <d v="2020-12-09T00:00:00"/>
    <s v="LATVIJAS UNIVERSITĀTE"/>
    <s v="90000076669"/>
    <s v="Intellify SIA,42103085955_x000a_&quot;Latvijas Mobilais Telefons&quot; SIA,50003050931"/>
    <n v="1"/>
    <n v="30"/>
    <n v="537500"/>
    <n v="537500"/>
    <n v="442308.75"/>
    <s v=""/>
    <s v=""/>
    <s v=""/>
    <n v="54878.75"/>
    <x v="0"/>
    <s v=""/>
    <s v=""/>
    <n v="497187.5"/>
    <s v=""/>
    <n v="40312.5"/>
    <s v=""/>
    <s v=""/>
    <d v="2020-01-07T00:00:00"/>
  </r>
  <r>
    <x v="3"/>
    <s v="1.1.1.1/20/A/162"/>
    <s v="Metāla-nemetāla kompozītu matricu izpēte"/>
    <x v="1"/>
    <d v="2020-12-09T00:00:00"/>
    <s v="RĪGAS TEHNISKĀ UNIVERSITĀTE"/>
    <s v="90000068977"/>
    <s v="AS Global IP Fund,40103931242"/>
    <n v="1"/>
    <n v="24"/>
    <n v="568253.66"/>
    <n v="533603.66"/>
    <n v="493583.38"/>
    <s v=""/>
    <s v=""/>
    <s v=""/>
    <s v=""/>
    <x v="1"/>
    <s v=""/>
    <s v=""/>
    <n v="493583.38"/>
    <s v=""/>
    <n v="40020.28"/>
    <s v=""/>
    <n v="34650"/>
    <d v="2020-01-07T00:00:00"/>
  </r>
  <r>
    <x v="3"/>
    <s v="1.1.1.1/20/A/163"/>
    <s v="Starpdisciplināra viedu materiālu izstrāde un sintēze inovatīvai vides piesārņotāju ietekmes analīzei"/>
    <x v="1"/>
    <d v="2020-12-09T00:00:00"/>
    <s v="DAUGAVPILS UNIVERSITĀTE"/>
    <s v="90000065985"/>
    <s v="Daugavpils Universitātes aģentūra &quot;Latvijas Hidroekoloģijas institūts&quot;,90002129621"/>
    <n v="2"/>
    <n v="35"/>
    <n v="480000"/>
    <n v="480000"/>
    <n v="394991.98"/>
    <s v=""/>
    <s v=""/>
    <s v=""/>
    <n v="49008.01"/>
    <x v="0"/>
    <s v=""/>
    <s v=""/>
    <n v="480000"/>
    <n v="36000.01"/>
    <s v=""/>
    <s v=""/>
    <s v=""/>
    <d v="2020-01-07T00:00:00"/>
  </r>
  <r>
    <x v="3"/>
    <s v="1.1.1.1/20/A/164"/>
    <s v="Skolēnu emociju vadība izglītības iegūšanas rezultātu paaugstināšanai un priekšlaicīgas izglītības pārtraukšanas samazināšanai"/>
    <x v="1"/>
    <d v="2020-10-20T00:00:00"/>
    <s v="SIA &quot;Biznesa, mākslas un tehnoloģiju augstskola &quot;RISEBA&quot;&quot;"/>
    <s v="40003090010"/>
    <s v="Sabiedrība ar ierobežotu atbildību &quot;Motival&quot;,40203126429"/>
    <n v="1"/>
    <n v="30"/>
    <n v="669042.07999999996"/>
    <n v="645942.07999999996"/>
    <n v="496327.06"/>
    <s v=""/>
    <s v=""/>
    <s v=""/>
    <s v=""/>
    <x v="1"/>
    <s v=""/>
    <s v=""/>
    <n v="496327.06"/>
    <s v=""/>
    <n v="149615.01999999999"/>
    <n v="23100"/>
    <s v=""/>
    <d v="2020-01-07T00:00:00"/>
  </r>
  <r>
    <x v="3"/>
    <s v="1.1.1.1/20/A/165"/>
    <s v="Ādas vēža aktīvā identificēšana un uz mašīnmācīšanos balstīta diagnostika"/>
    <x v="1"/>
    <d v="2020-12-02T00:00:00"/>
    <s v="LATVIJAS UNIVERSITĀTE"/>
    <s v="90000076669"/>
    <s v="Sabiedrība ar ierobežotu atbildību &quot;R4U&quot;,41203074677"/>
    <n v="2"/>
    <n v="27"/>
    <n v="540540.54"/>
    <n v="540540.54"/>
    <n v="444810.81"/>
    <s v=""/>
    <s v=""/>
    <s v=""/>
    <n v="55189.19"/>
    <x v="0"/>
    <s v=""/>
    <s v=""/>
    <n v="506690.73"/>
    <n v="6690.73"/>
    <n v="33849.81"/>
    <s v=""/>
    <s v=""/>
    <d v="2020-01-07T00:00:00"/>
  </r>
  <r>
    <x v="3"/>
    <s v="1.1.1.1/20/A/166"/>
    <s v="Uzlabotu Li un Na bateriju komponenšu izveide"/>
    <x v="1"/>
    <d v="2020-12-09T00:00:00"/>
    <s v="LATVIJAS UNIVERSITĀTE"/>
    <s v="90000076669"/>
    <s v="SIA &quot;Nano RAY-T&quot;,40103889000"/>
    <n v="2"/>
    <n v="32"/>
    <n v="537500"/>
    <n v="537500"/>
    <n v="442308.75"/>
    <s v=""/>
    <s v=""/>
    <s v=""/>
    <n v="54878.75"/>
    <x v="0"/>
    <s v=""/>
    <s v=""/>
    <n v="505250"/>
    <n v="8062.5"/>
    <n v="32250"/>
    <s v=""/>
    <s v=""/>
    <d v="2020-01-07T00:00:00"/>
  </r>
  <r>
    <x v="3"/>
    <s v="1.1.1.1/20/A/167"/>
    <s v="Mediju atskaņotāja ar mākslīgo intelektu prototipa izstrāde"/>
    <x v="1"/>
    <d v="2020-12-02T00:00:00"/>
    <s v="Sabiedrība ar ierobežotu atbildību &quot;REVERIE Trading Group&quot;"/>
    <s v="50103302911"/>
    <m/>
    <n v="2"/>
    <n v="33"/>
    <n v="754421.45"/>
    <n v="683423.81"/>
    <n v="499975.39"/>
    <s v=""/>
    <s v=""/>
    <s v=""/>
    <s v=""/>
    <x v="1"/>
    <s v=""/>
    <s v=""/>
    <n v="499975.39"/>
    <s v=""/>
    <n v="183448.42"/>
    <s v=""/>
    <n v="70997.64"/>
    <d v="2020-01-07T00:00:00"/>
  </r>
  <r>
    <x v="3"/>
    <s v="1.1.1.1/20/A/168"/>
    <s v="Jaunu betona grīdas segumu, LED apgaismojuma sistēmu tehnoloģiju un tai pielāgotas aprēķinu metodikas izstrāde optimāla gaismas atstarojuma nodrošināšanai un energopatēriņa samazināšanai industriālajās ēkās"/>
    <x v="1"/>
    <d v="2020-12-07T00:00:00"/>
    <s v="SIA &quot;VIZULO&quot;"/>
    <s v="40103590897"/>
    <s v="Sabiedrība ar ierobežotu atbildību &quot;PRIMEKSS&quot;,40003328876_x000a_SIA &quot;VIZULO&quot;,40103590897"/>
    <n v="2"/>
    <n v="30"/>
    <n v="768759.92"/>
    <n v="741807.18"/>
    <n v="480765.23"/>
    <s v=""/>
    <s v=""/>
    <s v=""/>
    <s v=""/>
    <x v="1"/>
    <s v=""/>
    <s v=""/>
    <n v="480765.23"/>
    <s v=""/>
    <n v="261041.95"/>
    <s v=""/>
    <n v="26952.74"/>
    <d v="2020-01-07T00:00:00"/>
  </r>
  <r>
    <x v="3"/>
    <s v="1.1.1.1/20/A/169"/>
    <s v="Eiropas Zaļā kursa noteikto vidi saudzējošo tehnoloģisko risinājumu izstrāde un ieviešana dārzkopībā Latvijā (GreenHort)"/>
    <x v="5"/>
    <d v="2020-12-10T00:00:00"/>
    <s v="Atvasināta publiska persona &quot;Dārzkopības institūts&quot;"/>
    <s v="90002127692"/>
    <s v="Nodibinājums &quot;Baltic Studies Centre&quot;,40008146880_x000a_Rīgas rajona Ķekavas pagasta A.Manguļa zemnieka saimniecība &quot;ATVASES&quot;,40001012825_x000a_Ogres rajona Lielvārdes pagasta zemnieku saimniecība &quot;STRAUTMAŅI&quot;,40001009045_x000a_Atvasināta publiska persona &quot;Dārzkopības institūts&quot;,90002127692"/>
    <n v="4"/>
    <n v="35"/>
    <n v="500827.05"/>
    <n v="500827.05"/>
    <n v="412130.59"/>
    <s v=""/>
    <s v=""/>
    <s v=""/>
    <n v="51134.43"/>
    <x v="0"/>
    <s v=""/>
    <s v=""/>
    <n v="463265.02"/>
    <s v=""/>
    <n v="37562.03"/>
    <s v=""/>
    <s v=""/>
    <d v="2020-01-07T00:00:00"/>
  </r>
  <r>
    <x v="3"/>
    <s v="1.1.1.1/20/A/170"/>
    <s v="Uz strāvas-sprieguma mērījumiem un dziļo mašīnmācīšanos balstīta litija jonu bateriju moduļu un šūnu mūža ilguma paredzēšana elektrotransportā"/>
    <x v="1"/>
    <d v="2020-12-09T00:00:00"/>
    <s v="Atvasināta publiska persona LATVIJAS UNIVERSITĀTES CIETVIELU FIZIKAS INSTITŪTS"/>
    <s v="90002124925"/>
    <s v="Sabiedrība ar ierobežotu atbildību &quot;eMobility&quot;,40203034321"/>
    <n v="1"/>
    <n v="30"/>
    <n v="540540"/>
    <n v="540540"/>
    <n v="444810.6"/>
    <s v=""/>
    <s v=""/>
    <s v=""/>
    <n v="55189"/>
    <x v="0"/>
    <s v=""/>
    <s v=""/>
    <n v="524323.80000000005"/>
    <n v="24324.2"/>
    <n v="16216.2"/>
    <s v=""/>
    <s v=""/>
    <d v="2020-01-07T00:00:00"/>
  </r>
  <r>
    <x v="3"/>
    <s v="1.1.1.1/20/A/171"/>
    <s v="Lioluminiscenta dozimetra izstrāde jonizējošo starojumu monitoringam"/>
    <x v="1"/>
    <d v="2020-12-09T00:00:00"/>
    <s v="LATVIJAS UNIVERSITĀTE"/>
    <s v="90000076669"/>
    <s v="Sabiedrība ar ierobežotu atbildību &quot;INTEMPOS&quot;,40003988419"/>
    <n v="2"/>
    <n v="35"/>
    <n v="537000"/>
    <n v="537000"/>
    <n v="441897"/>
    <s v=""/>
    <s v=""/>
    <s v=""/>
    <n v="54828"/>
    <x v="0"/>
    <s v=""/>
    <s v=""/>
    <n v="510150"/>
    <n v="13425"/>
    <n v="26850"/>
    <s v=""/>
    <s v=""/>
    <d v="2020-01-07T00:00:00"/>
  </r>
  <r>
    <x v="3"/>
    <s v="1.1.1.1/20/A/172"/>
    <s v="Universālas duālās degvielas sistēmas izstrāde lieljaudas kravas transportam ar EURO IV, V, VI dzinēju."/>
    <x v="1"/>
    <d v="2020-12-09T00:00:00"/>
    <s v="Valsts zinātniskais institūts - atvasināta publiska persona  &quot;Fizikālās enerģētikas institūts&quot;"/>
    <s v="90002128912"/>
    <s v="Sabiedrība ar ierobežotu atbildību &quot;DiGas&quot;,40103620636"/>
    <n v="1"/>
    <n v="18"/>
    <n v="532934.71"/>
    <n v="532934.71"/>
    <n v="438551.96"/>
    <s v=""/>
    <s v=""/>
    <s v=""/>
    <n v="54412.639999999999"/>
    <x v="0"/>
    <s v=""/>
    <s v=""/>
    <n v="492964.6"/>
    <s v=""/>
    <n v="39970.11"/>
    <s v=""/>
    <s v=""/>
    <d v="2020-01-07T00:00:00"/>
  </r>
  <r>
    <x v="3"/>
    <s v="1.1.1.1/20/A/173"/>
    <s v="Jaunu sinbiotisku,  galaktooligosaharīdus un probiotiķus saturošu produktu iegūšanu no piena industrijas blakusproduktiem."/>
    <x v="1"/>
    <d v="2020-12-02T00:00:00"/>
    <s v="LATVIJAS UNIVERSITĀTE"/>
    <s v="90000076669"/>
    <s v="Akciju sabiedrība &quot;RANKAS PIENS&quot;,44603001356"/>
    <n v="2"/>
    <n v="30"/>
    <n v="540000"/>
    <n v="540000"/>
    <n v="444366"/>
    <s v=""/>
    <s v=""/>
    <s v=""/>
    <n v="55134"/>
    <x v="0"/>
    <s v=""/>
    <s v=""/>
    <n v="499500"/>
    <s v=""/>
    <n v="40500"/>
    <s v=""/>
    <s v=""/>
    <d v="2020-01-07T00:00:00"/>
  </r>
  <r>
    <x v="3"/>
    <s v="1.1.1.1/20/A/174"/>
    <s v="Cilvēka un mašīnas mijiedarbības un mehatronisko vadības metožu izpēte un virtuālās realitātes izstrāde kustības simulatoram uz industriālā robota bāzes ar pasažieri gondolā ar pielietojumu renes sporta veidos"/>
    <x v="1"/>
    <d v="2020-12-09T00:00:00"/>
    <s v="RĪGAS TEHNISKĀ UNIVERSITĀTE"/>
    <s v="90000068977"/>
    <m/>
    <n v="2"/>
    <n v="35"/>
    <n v="472302"/>
    <n v="472302"/>
    <n v="436879.33"/>
    <s v=""/>
    <s v=""/>
    <s v=""/>
    <s v=""/>
    <x v="1"/>
    <s v=""/>
    <s v=""/>
    <n v="436879.33"/>
    <s v=""/>
    <n v="35422.67"/>
    <s v=""/>
    <s v=""/>
    <d v="2020-01-07T00:00:00"/>
  </r>
  <r>
    <x v="3"/>
    <s v="1.1.1.1/20/A/175"/>
    <s v="Inovatīvu sejas kosmētikas līdzekļu izstrāde dažādos ādas slāņos izraisītiem bojājumiem, izmantojot aktīvo vielu stabilizāciju vairākos piegādes mehānismos"/>
    <x v="1"/>
    <d v="2020-12-02T00:00:00"/>
    <s v="&quot;BaltLine Globe&quot; SIA"/>
    <s v="40003780856"/>
    <m/>
    <n v="1"/>
    <n v="31"/>
    <n v="608986.26"/>
    <n v="539434.43000000005"/>
    <n v="412667.33"/>
    <s v=""/>
    <s v=""/>
    <s v=""/>
    <s v=""/>
    <x v="1"/>
    <s v=""/>
    <s v=""/>
    <n v="412667.33"/>
    <s v=""/>
    <n v="126767.1"/>
    <s v=""/>
    <n v="69551.83"/>
    <d v="2020-01-07T00:00:00"/>
  </r>
  <r>
    <x v="3"/>
    <s v="1.1.1.1/20/A/176"/>
    <s v="Vizuālas RDF datu formas zināšanu grafiem"/>
    <x v="1"/>
    <d v="2020-12-09T00:00:00"/>
    <s v="Latvijas Universitātes Matemātikas un informātikas institūts"/>
    <s v="90002111761"/>
    <s v="SIA &quot;DIVI grupa&quot;,40003803059"/>
    <n v="1"/>
    <n v="33"/>
    <n v="540476.75"/>
    <n v="540476.75"/>
    <n v="444758.32"/>
    <s v=""/>
    <s v=""/>
    <s v=""/>
    <n v="55182.68"/>
    <x v="0"/>
    <s v=""/>
    <s v=""/>
    <n v="499941"/>
    <s v=""/>
    <n v="40535.75"/>
    <s v=""/>
    <s v=""/>
    <d v="2020-01-07T00:00:00"/>
  </r>
  <r>
    <x v="3"/>
    <s v="1.1.1.1/20/A/177"/>
    <s v="Inovatīvās, nanotehnoloģiju iekārtas EXEL – Exhaust Gases Eliminator  izstrāde gaisa attīrīšanai no izplūdes gāzēm"/>
    <x v="1"/>
    <d v="2020-10-20T00:00:00"/>
    <s v="&quot;KOHLHAUER EAST GROUP&quot; SIA"/>
    <s v="40003475551"/>
    <s v="Sabiedrība ar ierobežotu atbildību &quot;Latvijas Zinātņu akadēmijas Ekonomikas institūts&quot;,40003324342"/>
    <n v="1"/>
    <n v="12"/>
    <n v="644000"/>
    <n v="644000"/>
    <n v="431900"/>
    <s v=""/>
    <s v=""/>
    <s v=""/>
    <s v=""/>
    <x v="1"/>
    <s v=""/>
    <s v=""/>
    <n v="431900"/>
    <s v=""/>
    <n v="212100"/>
    <s v=""/>
    <s v=""/>
    <d v="2020-01-07T00:00:00"/>
  </r>
  <r>
    <x v="3"/>
    <s v="1.1.1.1/20/A/178"/>
    <s v="Uz tālizpēti balstīta meža stresa faktoru novērtēšana"/>
    <x v="1"/>
    <d v="2020-12-09T00:00:00"/>
    <s v="Valsts zinātniskais institūts - atvasināta publiska persona &quot;Elektronikas un datorzinātņu institūts&quot;"/>
    <s v="90002135242"/>
    <s v="Sabiedrība ar ierobežotu atbildību &quot;Baltic Satellite Service&quot;,40103236845_x000a_Sabiedrība ar ierobežotu atbildību &quot;Algoritmical&quot;,45403058915_x000a_Atvasināta publiska persona &quot;Latvijas Valsts mežzinātnes institūts &quot;Silava&quot;&quot;,90002121030"/>
    <n v="4"/>
    <n v="33"/>
    <n v="536832.68999999994"/>
    <n v="536832.68999999994"/>
    <n v="441759.62"/>
    <s v=""/>
    <s v=""/>
    <s v=""/>
    <n v="54810.62"/>
    <x v="0"/>
    <s v=""/>
    <s v=""/>
    <n v="520602.16"/>
    <n v="24031.919999999998"/>
    <n v="16230.53"/>
    <s v=""/>
    <s v=""/>
    <d v="2020-01-07T00:00:00"/>
  </r>
  <r>
    <x v="3"/>
    <s v="1.1.1.1/20/A/179"/>
    <s v="Bioloģiski noārdāmi, ergonomiski sejas aizsardzības līdzekļi uz vilnas un dabisko minerālu kompozītu bāzes"/>
    <x v="1"/>
    <d v="2020-12-09T00:00:00"/>
    <s v="LATVIJAS UNIVERSITĀTE"/>
    <s v="90000076669"/>
    <m/>
    <n v="1"/>
    <n v="36"/>
    <n v="540540.54"/>
    <n v="540540.54"/>
    <n v="312432.43"/>
    <s v=""/>
    <s v=""/>
    <s v=""/>
    <n v="187567.56"/>
    <x v="0"/>
    <s v=""/>
    <s v=""/>
    <n v="513297.81"/>
    <n v="13297.82"/>
    <n v="27242.73"/>
    <s v=""/>
    <s v=""/>
    <d v="2020-01-07T00:00:00"/>
  </r>
  <r>
    <x v="3"/>
    <s v="1.1.1.1/20/A/180"/>
    <s v="Kompaktās sadedzināšanas sistēmas izstrāde un pielāgošana notekūdeņu dūņu utilizācijas vajadzībām."/>
    <x v="1"/>
    <d v="2020-12-07T00:00:00"/>
    <s v="SIA EMPYRIO"/>
    <s v="40203152192"/>
    <m/>
    <n v="1"/>
    <n v="24"/>
    <n v="624800"/>
    <n v="624800"/>
    <n v="499840"/>
    <s v=""/>
    <s v=""/>
    <s v=""/>
    <s v=""/>
    <x v="1"/>
    <s v=""/>
    <s v=""/>
    <n v="499840"/>
    <s v=""/>
    <n v="124960"/>
    <s v=""/>
    <s v=""/>
    <d v="2020-01-07T00:00:00"/>
  </r>
  <r>
    <x v="3"/>
    <s v="1.1.1.1/20/A/181"/>
    <s v="Epiģenētiskās regulēšanas pielietojums klimatiski viedo graudaugu audzēšanā"/>
    <x v="1"/>
    <d v="2020-12-09T00:00:00"/>
    <s v="DAUGAVPILS UNIVERSITĀTE"/>
    <s v="90000065985"/>
    <m/>
    <n v="1"/>
    <n v="36"/>
    <n v="497390.25"/>
    <n v="497390.25"/>
    <n v="422781.72"/>
    <s v=""/>
    <s v=""/>
    <s v=""/>
    <n v="37304.26"/>
    <x v="0"/>
    <s v=""/>
    <s v=""/>
    <n v="497390.25"/>
    <n v="37304.269999999997"/>
    <s v=""/>
    <s v=""/>
    <s v=""/>
    <d v="2020-01-07T00:00:00"/>
  </r>
  <r>
    <x v="3"/>
    <s v="1.1.1.1/20/A/182"/>
    <s v="Reāla laika, atvērtas un mērogojamas lielo datu platformas izveide mašīnmācīšanās algoritmu nodrošināšanai sensoru datu analīzei (SAF Open IoT Cloud)"/>
    <x v="1"/>
    <d v="2020-12-07T00:00:00"/>
    <s v="Akciju sabiedrība &quot;SAF TEHNIKA&quot;"/>
    <s v="40003474109"/>
    <m/>
    <n v="1"/>
    <n v="33"/>
    <n v="898964.94"/>
    <n v="898964.94"/>
    <n v="494430.71999999997"/>
    <s v=""/>
    <s v=""/>
    <s v=""/>
    <s v=""/>
    <x v="1"/>
    <s v=""/>
    <s v=""/>
    <n v="494430.71999999997"/>
    <s v=""/>
    <n v="404534.22"/>
    <s v=""/>
    <s v=""/>
    <d v="2020-01-07T00:00:00"/>
  </r>
  <r>
    <x v="3"/>
    <s v="1.1.1.1/20/A/183"/>
    <s v="Atvērtās rangošanas politikas algoritma izstrāde ar kognitīvas gradācijas modeļa mašīnmācības metodi tīmekļa informācijas rasmošanai un meklēšanai"/>
    <x v="1"/>
    <d v="2020-12-07T00:00:00"/>
    <s v="Sabiedrība ar ierobežotu atbildību &quot;ContextPrime&quot;"/>
    <s v="40203116365"/>
    <s v="Sabiedrība ar ierobežotu atbildību &quot;DATI Group&quot;,40003115371_x000a_LATVIJAS NACIONĀLĀ BIBLIOTĒKA,90000057827"/>
    <n v="3"/>
    <n v="24"/>
    <n v="711514.68"/>
    <n v="711514.68"/>
    <n v="499596.67"/>
    <s v=""/>
    <s v=""/>
    <s v=""/>
    <s v=""/>
    <x v="1"/>
    <s v=""/>
    <s v=""/>
    <n v="499596.67"/>
    <s v=""/>
    <n v="211918.01"/>
    <s v=""/>
    <s v=""/>
    <d v="2020-01-07T00:00:00"/>
  </r>
  <r>
    <x v="3"/>
    <s v="1.1.1.1/20/A/184"/>
    <s v="Bioloģiski drošu tirdzniecības automāta prototipa ar mākslīgo intelektu karsto un veselīgu ēdināšanu izstrāde un izveide. Akronim &quot;Burvju podiņš&quot;"/>
    <x v="1"/>
    <d v="2020-12-07T00:00:00"/>
    <s v="Sabiedrība ar ierobežotu atbildību &quot;CRYOGENIC AND VACUUM SYSTEMS&quot;"/>
    <s v="41203052082"/>
    <m/>
    <n v="3"/>
    <n v="35"/>
    <n v="524004.58"/>
    <n v="504982.15"/>
    <n v="384284.45"/>
    <s v=""/>
    <s v=""/>
    <s v=""/>
    <s v=""/>
    <x v="1"/>
    <s v=""/>
    <s v=""/>
    <n v="384284.45"/>
    <s v=""/>
    <n v="120697.7"/>
    <n v="19022.43"/>
    <s v=""/>
    <d v="2020-01-07T00:00:00"/>
  </r>
  <r>
    <x v="3"/>
    <s v="1.1.1.1/20/A/185"/>
    <s v="Ūdeņraža hidrauliskās kompresijas tehnoloģijas izstrāde ūdeņraža degvielas uzpildes stacijām (H2-Compression)"/>
    <x v="1"/>
    <d v="2020-12-09T00:00:00"/>
    <s v="VENTSPILS AUGSTSKOLA"/>
    <s v="90000362426"/>
    <s v="Valsts zinātniskais institūts - atvasināta publiska persona  &quot;Fizikālās enerģētikas institūts&quot;,90002128912_x000a_Akciju sabiedrība &quot;LATVO&quot;,40003184975_x000a_&quot;Ventspils Augstskolas attīstības fonds&quot;,40008268446"/>
    <n v="3"/>
    <n v="33"/>
    <n v="539577.35"/>
    <n v="539577.35"/>
    <n v="444018.2"/>
    <s v=""/>
    <s v=""/>
    <s v=""/>
    <n v="55090.85"/>
    <x v="0"/>
    <s v=""/>
    <s v=""/>
    <n v="539577.35"/>
    <n v="40468.300000000003"/>
    <s v=""/>
    <s v=""/>
    <s v=""/>
    <d v="2020-01-07T00:00:00"/>
  </r>
  <r>
    <x v="3"/>
    <s v="1.1.1.1/20/A/186"/>
    <s v="Clean 4.0 - paātrināt autonomu tehnoloģiju pielietojumu visā Eiropas tīrīšanas ekosistēmā."/>
    <x v="5"/>
    <d v="2020-12-10T00:00:00"/>
    <s v="Sabiedrība ar ierobežotu atbildību &quot;Robotic Solutions&quot;"/>
    <s v="40103840761"/>
    <m/>
    <n v="1"/>
    <n v="24"/>
    <n v="3400000"/>
    <n v="666875"/>
    <n v="500000"/>
    <s v=""/>
    <s v=""/>
    <s v=""/>
    <s v=""/>
    <x v="1"/>
    <s v=""/>
    <s v=""/>
    <n v="500000"/>
    <s v=""/>
    <n v="166875"/>
    <s v=""/>
    <n v="2733125"/>
    <d v="2020-01-07T00:00:00"/>
  </r>
  <r>
    <x v="3"/>
    <s v="1.1.1.1/20/A/187"/>
    <s v="Mākslīgā intelekta risinājumos balstīta uzņēmējdarbības profilu modelēšana, ekonomiskās un vides ietekmes analīze"/>
    <x v="1"/>
    <d v="2020-12-02T00:00:00"/>
    <s v="Rēzeknes Tehnoloģiju akadēmija"/>
    <s v="90000011588"/>
    <s v="LATVIJAS UNIVERSITĀTE,90000076669_x000a_SIA &quot;Ardenis&quot;,40103441890_x000a_Rēzeknes Tehnoloģiju akadēmija,90000011588"/>
    <n v="1"/>
    <n v="33"/>
    <n v="531153.4"/>
    <n v="530146.80000000005"/>
    <n v="436257.8"/>
    <s v=""/>
    <s v=""/>
    <s v=""/>
    <n v="54128"/>
    <x v="0"/>
    <s v=""/>
    <s v=""/>
    <n v="498338"/>
    <n v="7952.2"/>
    <n v="31808.799999999999"/>
    <s v=""/>
    <n v="1006.6"/>
    <d v="2020-01-07T00:00:00"/>
  </r>
  <r>
    <x v="3"/>
    <s v="1.1.1.1/20/A/188"/>
    <s v="Aviācijas nozares vajadzību risināšana, integrējot 3D industriālās printēšanas risinājumus esošajās piegāžu ķēdēs"/>
    <x v="5"/>
    <d v="2020-12-10T00:00:00"/>
    <s v="SIA &quot;Baltic3d.EU&quot;"/>
    <s v="42103066210"/>
    <s v="AM Craft, SIA,53603080861"/>
    <n v="1"/>
    <n v="30"/>
    <n v="668860"/>
    <n v="668860"/>
    <n v="461475"/>
    <s v=""/>
    <s v=""/>
    <s v=""/>
    <s v=""/>
    <x v="1"/>
    <s v=""/>
    <s v=""/>
    <n v="461475"/>
    <s v=""/>
    <n v="207385"/>
    <s v=""/>
    <s v=""/>
    <d v="2020-01-07T00:00:00"/>
  </r>
  <r>
    <x v="3"/>
    <s v="1.1.1.1/20/A/189"/>
    <s v="Modulāras un portatīvas dezinfekcijas ierīces izstrāde ar UV izstarojošām diodēm telpu un virsmu dezinfekcijai ar iebūvētu drošības sistēmu, telpas dezinfekcijas projekta aprēķinu metodikas izstrāde, drošības noteikumu un preventīvo pasākumu izstrāde"/>
    <x v="1"/>
    <d v="2020-12-02T00:00:00"/>
    <s v="SIA &quot;VIZULO&quot;"/>
    <s v="40103590897"/>
    <m/>
    <n v="1"/>
    <n v="34"/>
    <n v="752615.26"/>
    <n v="714004.45"/>
    <n v="499803.12"/>
    <s v=""/>
    <s v=""/>
    <s v=""/>
    <s v=""/>
    <x v="1"/>
    <s v=""/>
    <s v=""/>
    <n v="499803.12"/>
    <s v=""/>
    <n v="214201.33"/>
    <n v="38610.81"/>
    <s v=""/>
    <d v="2020-01-07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C53" firstHeaderRow="0" firstDataRow="1" firstDataCol="1" rowPageCount="1" colPageCount="1"/>
  <pivotFields count="9">
    <pivotField axis="axisRow" showAll="0">
      <items count="4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t="default"/>
      </items>
    </pivotField>
    <pivotField axis="axisRow" showAll="0">
      <items count="5">
        <item m="1" x="2"/>
        <item m="1" x="3"/>
        <item x="0"/>
        <item x="1"/>
        <item t="default"/>
      </items>
    </pivotField>
    <pivotField showAll="0"/>
    <pivotField numFmtId="167" showAll="0"/>
    <pivotField axis="axisRow" showAll="0">
      <items count="76">
        <item x="37"/>
        <item x="18"/>
        <item x="50"/>
        <item x="22"/>
        <item x="42"/>
        <item x="28"/>
        <item x="20"/>
        <item x="52"/>
        <item x="29"/>
        <item x="30"/>
        <item x="47"/>
        <item x="43"/>
        <item x="44"/>
        <item x="10"/>
        <item x="3"/>
        <item x="34"/>
        <item x="23"/>
        <item x="38"/>
        <item x="4"/>
        <item x="5"/>
        <item x="6"/>
        <item x="2"/>
        <item x="39"/>
        <item x="24"/>
        <item x="17"/>
        <item x="9"/>
        <item x="8"/>
        <item x="11"/>
        <item x="25"/>
        <item x="7"/>
        <item x="48"/>
        <item x="32"/>
        <item x="12"/>
        <item x="59"/>
        <item x="40"/>
        <item x="41"/>
        <item x="51"/>
        <item x="62"/>
        <item x="13"/>
        <item x="0"/>
        <item x="26"/>
        <item x="53"/>
        <item x="60"/>
        <item x="65"/>
        <item x="63"/>
        <item x="70"/>
        <item x="58"/>
        <item x="45"/>
        <item x="46"/>
        <item x="66"/>
        <item x="67"/>
        <item x="35"/>
        <item x="1"/>
        <item x="14"/>
        <item x="69"/>
        <item x="72"/>
        <item x="33"/>
        <item x="55"/>
        <item x="57"/>
        <item x="73"/>
        <item x="74"/>
        <item x="27"/>
        <item x="49"/>
        <item x="64"/>
        <item x="19"/>
        <item x="61"/>
        <item x="31"/>
        <item x="56"/>
        <item x="21"/>
        <item x="54"/>
        <item x="68"/>
        <item x="15"/>
        <item x="16"/>
        <item x="36"/>
        <item x="71"/>
        <item t="default"/>
      </items>
    </pivotField>
    <pivotField axis="axisPage" showAll="0">
      <items count="3">
        <item x="0"/>
        <item x="1"/>
        <item t="default"/>
      </items>
    </pivotField>
    <pivotField axis="axisRow" showAll="0">
      <items count="7">
        <item sd="0" x="1"/>
        <item sd="0" x="3"/>
        <item m="1" x="5"/>
        <item x="2"/>
        <item m="1" x="4"/>
        <item x="0"/>
        <item t="default"/>
      </items>
    </pivotField>
    <pivotField dataField="1" numFmtId="4" showAll="0"/>
    <pivotField dataField="1" numFmtId="4" showAll="0"/>
  </pivotFields>
  <rowFields count="4">
    <field x="1"/>
    <field x="6"/>
    <field x="0"/>
    <field x="4"/>
  </rowFields>
  <rowItems count="49">
    <i>
      <x v="2"/>
    </i>
    <i r="1">
      <x/>
    </i>
    <i r="1">
      <x v="3"/>
    </i>
    <i r="2">
      <x v="12"/>
    </i>
    <i r="3">
      <x v="66"/>
    </i>
    <i r="2">
      <x v="15"/>
    </i>
    <i r="3">
      <x v="51"/>
    </i>
    <i r="2">
      <x v="23"/>
    </i>
    <i r="3">
      <x v="10"/>
    </i>
    <i r="3">
      <x v="30"/>
    </i>
    <i r="3">
      <x v="62"/>
    </i>
    <i r="2">
      <x v="36"/>
    </i>
    <i r="3">
      <x v="49"/>
    </i>
    <i r="3">
      <x v="50"/>
    </i>
    <i r="3">
      <x v="70"/>
    </i>
    <i r="2">
      <x v="41"/>
    </i>
    <i r="3">
      <x v="60"/>
    </i>
    <i r="1">
      <x v="5"/>
    </i>
    <i r="2">
      <x/>
    </i>
    <i r="3">
      <x v="39"/>
    </i>
    <i r="3">
      <x v="52"/>
    </i>
    <i r="2">
      <x v="6"/>
    </i>
    <i r="3">
      <x v="38"/>
    </i>
    <i r="3">
      <x v="53"/>
    </i>
    <i r="3">
      <x v="71"/>
    </i>
    <i r="3">
      <x v="72"/>
    </i>
    <i r="2">
      <x v="8"/>
    </i>
    <i r="3">
      <x v="1"/>
    </i>
    <i r="3">
      <x v="64"/>
    </i>
    <i r="2">
      <x v="9"/>
    </i>
    <i r="3">
      <x v="6"/>
    </i>
    <i r="3">
      <x v="68"/>
    </i>
    <i r="2">
      <x v="11"/>
    </i>
    <i r="3">
      <x v="40"/>
    </i>
    <i r="3">
      <x v="61"/>
    </i>
    <i r="2">
      <x v="13"/>
    </i>
    <i r="3">
      <x v="56"/>
    </i>
    <i r="2">
      <x v="16"/>
    </i>
    <i r="3">
      <x v="73"/>
    </i>
    <i r="2">
      <x v="22"/>
    </i>
    <i r="3">
      <x v="47"/>
    </i>
    <i r="3">
      <x v="48"/>
    </i>
    <i r="2">
      <x v="28"/>
    </i>
    <i r="3">
      <x v="57"/>
    </i>
    <i r="2">
      <x v="39"/>
    </i>
    <i r="3">
      <x v="55"/>
    </i>
    <i>
      <x v="3"/>
    </i>
    <i r="1">
      <x v="1"/>
    </i>
    <i t="grand">
      <x/>
    </i>
  </rowItems>
  <colFields count="1">
    <field x="-2"/>
  </colFields>
  <colItems count="2">
    <i>
      <x/>
    </i>
    <i i="1">
      <x v="1"/>
    </i>
  </colItems>
  <pageFields count="1">
    <pageField fld="5" item="0" hier="-1"/>
  </pageFields>
  <dataFields count="2">
    <dataField name="Sum of ERAF" fld="7" baseField="0" baseItem="0"/>
    <dataField name="Sum of VB" fld="8" baseField="0" baseItem="0"/>
  </dataFields>
  <formats count="18">
    <format dxfId="34">
      <pivotArea dataOnly="0" labelOnly="1" fieldPosition="0">
        <references count="4">
          <reference field="0" count="1" selected="0">
            <x v="6"/>
          </reference>
          <reference field="1" count="1" selected="0">
            <x v="0"/>
          </reference>
          <reference field="4" count="4">
            <x v="38"/>
            <x v="53"/>
            <x v="71"/>
            <x v="72"/>
          </reference>
          <reference field="6" count="1" selected="0">
            <x v="4"/>
          </reference>
        </references>
      </pivotArea>
    </format>
    <format dxfId="33">
      <pivotArea dataOnly="0" labelOnly="1" fieldPosition="0">
        <references count="4">
          <reference field="0" count="1" selected="0">
            <x v="0"/>
          </reference>
          <reference field="1" count="1" selected="0">
            <x v="0"/>
          </reference>
          <reference field="4" count="2">
            <x v="39"/>
            <x v="52"/>
          </reference>
          <reference field="6" count="1" selected="0">
            <x v="4"/>
          </reference>
        </references>
      </pivotArea>
    </format>
    <format dxfId="32">
      <pivotArea dataOnly="0" labelOnly="1" fieldPosition="0">
        <references count="4">
          <reference field="0" count="1" selected="0">
            <x v="8"/>
          </reference>
          <reference field="1" count="1" selected="0">
            <x v="0"/>
          </reference>
          <reference field="4" count="1">
            <x v="64"/>
          </reference>
          <reference field="6" count="1" selected="0">
            <x v="4"/>
          </reference>
        </references>
      </pivotArea>
    </format>
    <format dxfId="31">
      <pivotArea dataOnly="0" labelOnly="1" fieldPosition="0">
        <references count="4">
          <reference field="0" count="1" selected="0">
            <x v="9"/>
          </reference>
          <reference field="1" count="1" selected="0">
            <x v="0"/>
          </reference>
          <reference field="4" count="1">
            <x v="68"/>
          </reference>
          <reference field="6" count="1" selected="0">
            <x v="4"/>
          </reference>
        </references>
      </pivotArea>
    </format>
    <format dxfId="30">
      <pivotArea dataOnly="0" labelOnly="1" fieldPosition="0">
        <references count="4">
          <reference field="0" count="1" selected="0">
            <x v="11"/>
          </reference>
          <reference field="1" count="1" selected="0">
            <x v="0"/>
          </reference>
          <reference field="4" count="2">
            <x v="40"/>
            <x v="61"/>
          </reference>
          <reference field="6" count="1" selected="0">
            <x v="4"/>
          </reference>
        </references>
      </pivotArea>
    </format>
    <format dxfId="29">
      <pivotArea dataOnly="0" labelOnly="1" fieldPosition="0">
        <references count="4">
          <reference field="0" count="1" selected="0">
            <x v="13"/>
          </reference>
          <reference field="1" count="1" selected="0">
            <x v="0"/>
          </reference>
          <reference field="4" count="1">
            <x v="56"/>
          </reference>
          <reference field="6" count="1" selected="0">
            <x v="4"/>
          </reference>
        </references>
      </pivotArea>
    </format>
    <format dxfId="28">
      <pivotArea dataOnly="0" labelOnly="1" fieldPosition="0">
        <references count="4">
          <reference field="0" count="1" selected="0">
            <x v="16"/>
          </reference>
          <reference field="1" count="1" selected="0">
            <x v="0"/>
          </reference>
          <reference field="4" count="1">
            <x v="73"/>
          </reference>
          <reference field="6" count="1" selected="0">
            <x v="4"/>
          </reference>
        </references>
      </pivotArea>
    </format>
    <format dxfId="27">
      <pivotArea dataOnly="0" labelOnly="1" fieldPosition="0">
        <references count="4">
          <reference field="0" count="1" selected="0">
            <x v="22"/>
          </reference>
          <reference field="1" count="1" selected="0">
            <x v="0"/>
          </reference>
          <reference field="4" count="2">
            <x v="47"/>
            <x v="48"/>
          </reference>
          <reference field="6" count="1" selected="0">
            <x v="4"/>
          </reference>
        </references>
      </pivotArea>
    </format>
    <format dxfId="26">
      <pivotArea dataOnly="0" labelOnly="1" fieldPosition="0">
        <references count="4">
          <reference field="0" count="1" selected="0">
            <x v="39"/>
          </reference>
          <reference field="1" count="1" selected="0">
            <x v="0"/>
          </reference>
          <reference field="4" count="1">
            <x v="55"/>
          </reference>
          <reference field="6" count="1" selected="0">
            <x v="4"/>
          </reference>
        </references>
      </pivotArea>
    </format>
    <format dxfId="25">
      <pivotArea dataOnly="0" labelOnly="1" fieldPosition="0">
        <references count="4">
          <reference field="0" count="1" selected="0">
            <x v="28"/>
          </reference>
          <reference field="1" count="1" selected="0">
            <x v="0"/>
          </reference>
          <reference field="4" count="1">
            <x v="57"/>
          </reference>
          <reference field="6" count="1" selected="0">
            <x v="4"/>
          </reference>
        </references>
      </pivotArea>
    </format>
    <format dxfId="24">
      <pivotArea dataOnly="0" labelOnly="1" fieldPosition="0">
        <references count="4">
          <reference field="0" count="1" selected="0">
            <x v="12"/>
          </reference>
          <reference field="1" count="1" selected="0">
            <x v="0"/>
          </reference>
          <reference field="4" count="1">
            <x v="66"/>
          </reference>
          <reference field="6" count="1" selected="0">
            <x v="4"/>
          </reference>
        </references>
      </pivotArea>
    </format>
    <format dxfId="23">
      <pivotArea dataOnly="0" labelOnly="1" fieldPosition="0">
        <references count="4">
          <reference field="0" count="1" selected="0">
            <x v="15"/>
          </reference>
          <reference field="1" count="1" selected="0">
            <x v="0"/>
          </reference>
          <reference field="4" count="1">
            <x v="51"/>
          </reference>
          <reference field="6" count="1" selected="0">
            <x v="4"/>
          </reference>
        </references>
      </pivotArea>
    </format>
    <format dxfId="22">
      <pivotArea dataOnly="0" labelOnly="1" fieldPosition="0">
        <references count="4">
          <reference field="0" count="1" selected="0">
            <x v="23"/>
          </reference>
          <reference field="1" count="1" selected="0">
            <x v="0"/>
          </reference>
          <reference field="4" count="3">
            <x v="10"/>
            <x v="30"/>
            <x v="62"/>
          </reference>
          <reference field="6" count="1" selected="0">
            <x v="4"/>
          </reference>
        </references>
      </pivotArea>
    </format>
    <format dxfId="21">
      <pivotArea dataOnly="0" labelOnly="1" fieldPosition="0">
        <references count="4">
          <reference field="0" count="1" selected="0">
            <x v="36"/>
          </reference>
          <reference field="1" count="1" selected="0">
            <x v="0"/>
          </reference>
          <reference field="4" count="3">
            <x v="49"/>
            <x v="50"/>
            <x v="70"/>
          </reference>
          <reference field="6" count="1" selected="0">
            <x v="4"/>
          </reference>
        </references>
      </pivotArea>
    </format>
    <format dxfId="20">
      <pivotArea dataOnly="0" labelOnly="1" fieldPosition="0">
        <references count="4">
          <reference field="0" count="1" selected="0">
            <x v="41"/>
          </reference>
          <reference field="1" count="1" selected="0">
            <x v="0"/>
          </reference>
          <reference field="4" count="1">
            <x v="60"/>
          </reference>
          <reference field="6" count="1" selected="0">
            <x v="4"/>
          </reference>
        </references>
      </pivotArea>
    </format>
    <format dxfId="19">
      <pivotArea outline="0" collapsedLevelsAreSubtotals="1" fieldPosition="0"/>
    </format>
    <format dxfId="18">
      <pivotArea dataOnly="0" labelOnly="1" outline="0" fieldPosition="0">
        <references count="1">
          <reference field="5" count="1">
            <x v="0"/>
          </reference>
        </references>
      </pivotArea>
    </format>
    <format dxfId="17">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5:C18" firstHeaderRow="0" firstDataRow="1" firstDataCol="1" rowPageCount="1" colPageCount="1"/>
  <pivotFields count="26">
    <pivotField axis="axisRow" showAll="0">
      <items count="5">
        <item x="0"/>
        <item x="1"/>
        <item x="2"/>
        <item x="3"/>
        <item t="default"/>
      </items>
    </pivotField>
    <pivotField showAll="0"/>
    <pivotField showAll="0"/>
    <pivotField axis="axisPage" multipleItemSelectionAllowed="1" showAll="0">
      <items count="9">
        <item x="6"/>
        <item x="5"/>
        <item h="1" x="3"/>
        <item x="7"/>
        <item x="2"/>
        <item h="1" x="1"/>
        <item x="0"/>
        <item h="1" x="4"/>
        <item t="default"/>
      </items>
    </pivotField>
    <pivotField numFmtId="165" showAll="0"/>
    <pivotField showAll="0"/>
    <pivotField showAll="0"/>
    <pivotField showAll="0"/>
    <pivotField showAll="0"/>
    <pivotField showAll="0"/>
    <pivotField numFmtId="166" showAll="0"/>
    <pivotField showAll="0"/>
    <pivotField dataField="1" showAll="0"/>
    <pivotField showAll="0"/>
    <pivotField showAll="0"/>
    <pivotField showAll="0"/>
    <pivotField dataField="1" showAll="0"/>
    <pivotField axis="axisRow" showAll="0">
      <items count="3">
        <item x="0"/>
        <item x="1"/>
        <item t="default"/>
      </items>
    </pivotField>
    <pivotField showAll="0"/>
    <pivotField showAll="0"/>
    <pivotField showAll="0"/>
    <pivotField showAll="0"/>
    <pivotField showAll="0"/>
    <pivotField showAll="0"/>
    <pivotField showAll="0"/>
    <pivotField numFmtId="14" showAll="0"/>
  </pivotFields>
  <rowFields count="2">
    <field x="0"/>
    <field x="17"/>
  </rowFields>
  <rowItems count="13">
    <i>
      <x/>
    </i>
    <i r="1">
      <x/>
    </i>
    <i r="1">
      <x v="1"/>
    </i>
    <i>
      <x v="1"/>
    </i>
    <i r="1">
      <x/>
    </i>
    <i r="1">
      <x v="1"/>
    </i>
    <i>
      <x v="2"/>
    </i>
    <i r="1">
      <x/>
    </i>
    <i r="1">
      <x v="1"/>
    </i>
    <i>
      <x v="3"/>
    </i>
    <i r="1">
      <x/>
    </i>
    <i r="1">
      <x v="1"/>
    </i>
    <i t="grand">
      <x/>
    </i>
  </rowItems>
  <colFields count="1">
    <field x="-2"/>
  </colFields>
  <colItems count="2">
    <i>
      <x/>
    </i>
    <i i="1">
      <x v="1"/>
    </i>
  </colItems>
  <pageFields count="1">
    <pageField fld="3" hier="-1"/>
  </pageFields>
  <dataFields count="2">
    <dataField name="Sum of ERAF" fld="12" baseField="0" baseItem="1"/>
    <dataField name="Sum of VB" fld="16" baseField="0" baseItem="1"/>
  </dataFields>
  <formats count="3">
    <format dxfId="16">
      <pivotArea outline="0" collapsedLevelsAreSubtotals="1" fieldPosition="0"/>
    </format>
    <format dxfId="15">
      <pivotArea dataOnly="0" labelOnly="1" outline="0" fieldPosition="0">
        <references count="1">
          <reference field="3" count="0"/>
        </references>
      </pivotArea>
    </format>
    <format dxfId="14">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21:C54" firstHeaderRow="0" firstDataRow="1" firstDataCol="1" rowPageCount="1" colPageCount="1"/>
  <pivotFields count="12">
    <pivotField axis="axisRow" showAll="0">
      <items count="9">
        <item h="1" m="1" x="7"/>
        <item h="1" m="1" x="4"/>
        <item h="1" m="1" x="5"/>
        <item h="1" m="1" x="6"/>
        <item x="0"/>
        <item h="1" sd="0" x="1"/>
        <item h="1" sd="0" x="2"/>
        <item h="1" sd="0" x="3"/>
        <item t="default"/>
      </items>
    </pivotField>
    <pivotField axis="axisRow" showAll="0">
      <items count="61">
        <item x="43"/>
        <item x="14"/>
        <item x="11"/>
        <item x="18"/>
        <item x="17"/>
        <item x="10"/>
        <item x="19"/>
        <item x="16"/>
        <item x="1"/>
        <item x="6"/>
        <item x="3"/>
        <item x="15"/>
        <item x="5"/>
        <item x="20"/>
        <item x="12"/>
        <item x="44"/>
        <item x="59"/>
        <item x="0"/>
        <item x="13"/>
        <item x="22"/>
        <item x="4"/>
        <item x="8"/>
        <item x="9"/>
        <item x="24"/>
        <item x="2"/>
        <item x="23"/>
        <item x="7"/>
        <item x="26"/>
        <item x="45"/>
        <item x="46"/>
        <item x="47"/>
        <item x="48"/>
        <item x="21"/>
        <item x="27"/>
        <item x="25"/>
        <item x="49"/>
        <item x="50"/>
        <item x="51"/>
        <item x="28"/>
        <item x="52"/>
        <item x="53"/>
        <item x="54"/>
        <item x="58"/>
        <item x="29"/>
        <item x="55"/>
        <item x="30"/>
        <item x="31"/>
        <item x="32"/>
        <item x="33"/>
        <item x="56"/>
        <item x="37"/>
        <item x="34"/>
        <item x="35"/>
        <item x="38"/>
        <item x="39"/>
        <item x="57"/>
        <item x="40"/>
        <item x="36"/>
        <item x="41"/>
        <item x="42"/>
        <item t="default"/>
      </items>
    </pivotField>
    <pivotField showAll="0"/>
    <pivotField axis="axisRow" showAll="0">
      <items count="3">
        <item x="0"/>
        <item h="1" sd="0" x="1"/>
        <item t="default"/>
      </items>
    </pivotField>
    <pivotField axis="axisRow" showAll="0">
      <items count="117">
        <item x="0"/>
        <item x="1"/>
        <item x="2"/>
        <item x="3"/>
        <item x="4"/>
        <item x="5"/>
        <item x="6"/>
        <item x="7"/>
        <item x="8"/>
        <item x="9"/>
        <item x="84"/>
        <item x="10"/>
        <item x="11"/>
        <item x="12"/>
        <item x="13"/>
        <item x="14"/>
        <item x="15"/>
        <item x="16"/>
        <item x="43"/>
        <item x="44"/>
        <item x="45"/>
        <item x="46"/>
        <item x="47"/>
        <item x="48"/>
        <item x="49"/>
        <item x="17"/>
        <item x="18"/>
        <item x="19"/>
        <item x="51"/>
        <item x="56"/>
        <item x="20"/>
        <item x="21"/>
        <item x="52"/>
        <item x="53"/>
        <item x="54"/>
        <item x="22"/>
        <item x="109"/>
        <item x="23"/>
        <item x="24"/>
        <item x="57"/>
        <item x="25"/>
        <item x="59"/>
        <item x="72"/>
        <item x="26"/>
        <item x="65"/>
        <item x="27"/>
        <item x="50"/>
        <item x="28"/>
        <item x="35"/>
        <item x="29"/>
        <item x="58"/>
        <item x="30"/>
        <item x="31"/>
        <item x="32"/>
        <item x="33"/>
        <item x="67"/>
        <item x="68"/>
        <item x="34"/>
        <item x="61"/>
        <item x="69"/>
        <item x="63"/>
        <item x="36"/>
        <item x="55"/>
        <item x="42"/>
        <item x="62"/>
        <item x="37"/>
        <item x="103"/>
        <item x="60"/>
        <item x="73"/>
        <item x="66"/>
        <item x="64"/>
        <item x="38"/>
        <item x="70"/>
        <item x="71"/>
        <item x="108"/>
        <item x="39"/>
        <item x="40"/>
        <item x="94"/>
        <item x="92"/>
        <item x="41"/>
        <item x="90"/>
        <item x="82"/>
        <item x="83"/>
        <item x="95"/>
        <item x="96"/>
        <item x="81"/>
        <item x="102"/>
        <item x="74"/>
        <item x="75"/>
        <item x="98"/>
        <item x="99"/>
        <item x="105"/>
        <item x="80"/>
        <item x="87"/>
        <item x="89"/>
        <item x="100"/>
        <item x="101"/>
        <item x="106"/>
        <item x="104"/>
        <item x="107"/>
        <item x="78"/>
        <item x="85"/>
        <item x="93"/>
        <item x="76"/>
        <item x="91"/>
        <item x="79"/>
        <item x="88"/>
        <item x="77"/>
        <item x="86"/>
        <item x="97"/>
        <item x="110"/>
        <item x="111"/>
        <item x="113"/>
        <item x="112"/>
        <item x="114"/>
        <item x="115"/>
        <item t="default"/>
      </items>
    </pivotField>
    <pivotField numFmtId="167" showAll="0"/>
    <pivotField showAll="0"/>
    <pivotField showAll="0"/>
    <pivotField dataField="1" numFmtId="4" showAll="0"/>
    <pivotField dataField="1" numFmtId="4" showAll="0"/>
    <pivotField axis="axisPage" showAll="0">
      <items count="6">
        <item x="2"/>
        <item x="4"/>
        <item x="0"/>
        <item x="1"/>
        <item x="3"/>
        <item t="default"/>
      </items>
    </pivotField>
    <pivotField axis="axisRow" showAll="0">
      <items count="7">
        <item m="1" x="3"/>
        <item sd="0" x="0"/>
        <item x="1"/>
        <item m="1" x="5"/>
        <item m="1" x="4"/>
        <item x="2"/>
        <item t="default"/>
      </items>
    </pivotField>
  </pivotFields>
  <rowFields count="5">
    <field x="11"/>
    <field x="3"/>
    <field x="0"/>
    <field x="1"/>
    <field x="4"/>
  </rowFields>
  <rowItems count="33">
    <i>
      <x v="1"/>
    </i>
    <i>
      <x v="5"/>
    </i>
    <i r="1">
      <x/>
    </i>
    <i r="2">
      <x v="4"/>
    </i>
    <i r="3">
      <x/>
    </i>
    <i r="4">
      <x v="68"/>
    </i>
    <i r="4">
      <x v="87"/>
    </i>
    <i r="3">
      <x v="6"/>
    </i>
    <i r="4">
      <x v="65"/>
    </i>
    <i r="4">
      <x v="88"/>
    </i>
    <i r="4">
      <x v="111"/>
    </i>
    <i r="4">
      <x v="113"/>
    </i>
    <i r="3">
      <x v="8"/>
    </i>
    <i r="4">
      <x v="1"/>
    </i>
    <i r="4">
      <x v="103"/>
    </i>
    <i r="3">
      <x v="9"/>
    </i>
    <i r="4">
      <x v="6"/>
    </i>
    <i r="4">
      <x v="107"/>
    </i>
    <i r="3">
      <x v="11"/>
    </i>
    <i r="4">
      <x v="71"/>
    </i>
    <i r="4">
      <x v="100"/>
    </i>
    <i r="3">
      <x v="13"/>
    </i>
    <i r="4">
      <x v="92"/>
    </i>
    <i r="3">
      <x v="16"/>
    </i>
    <i r="4">
      <x v="114"/>
    </i>
    <i r="3">
      <x v="22"/>
    </i>
    <i r="4">
      <x v="81"/>
    </i>
    <i r="4">
      <x v="82"/>
    </i>
    <i r="3">
      <x v="28"/>
    </i>
    <i r="4">
      <x v="93"/>
    </i>
    <i r="3">
      <x v="39"/>
    </i>
    <i r="4">
      <x v="90"/>
    </i>
    <i t="grand">
      <x/>
    </i>
  </rowItems>
  <colFields count="1">
    <field x="-2"/>
  </colFields>
  <colItems count="2">
    <i>
      <x/>
    </i>
    <i i="1">
      <x v="1"/>
    </i>
  </colItems>
  <pageFields count="1">
    <pageField fld="10" item="1" hier="-1"/>
  </pageFields>
  <dataFields count="2">
    <dataField name="ERAF_kopā" fld="8" baseField="11" baseItem="1" numFmtId="4"/>
    <dataField name="Valsts budžets_kopā" fld="9" baseField="11" baseItem="1" numFmtId="4"/>
  </dataFields>
  <formats count="14">
    <format dxfId="13">
      <pivotArea type="all" dataOnly="0" outline="0" fieldPosition="0"/>
    </format>
    <format dxfId="12">
      <pivotArea outline="0" collapsedLevelsAreSubtotals="1" fieldPosition="0"/>
    </format>
    <format dxfId="11">
      <pivotArea field="11" type="button" dataOnly="0" labelOnly="1" outline="0" axis="axisRow" fieldPosition="0"/>
    </format>
    <format dxfId="10">
      <pivotArea dataOnly="0" labelOnly="1" fieldPosition="0">
        <references count="1">
          <reference field="11" count="0"/>
        </references>
      </pivotArea>
    </format>
    <format dxfId="9">
      <pivotArea dataOnly="0" labelOnly="1" grandRow="1" outline="0" fieldPosition="0"/>
    </format>
    <format dxfId="8">
      <pivotArea dataOnly="0" labelOnly="1" outline="0" fieldPosition="0">
        <references count="1">
          <reference field="4294967294" count="2">
            <x v="0"/>
            <x v="1"/>
          </reference>
        </references>
      </pivotArea>
    </format>
    <format dxfId="7">
      <pivotArea type="all" dataOnly="0" outline="0" fieldPosition="0"/>
    </format>
    <format dxfId="6">
      <pivotArea outline="0" collapsedLevelsAreSubtotals="1" fieldPosition="0"/>
    </format>
    <format dxfId="5">
      <pivotArea field="11" type="button" dataOnly="0" labelOnly="1" outline="0" axis="axisRow" fieldPosition="0"/>
    </format>
    <format dxfId="4">
      <pivotArea dataOnly="0" labelOnly="1" fieldPosition="0">
        <references count="1">
          <reference field="11" count="0"/>
        </references>
      </pivotArea>
    </format>
    <format dxfId="3">
      <pivotArea dataOnly="0" labelOnly="1" grandRow="1" outline="0" fieldPosition="0"/>
    </format>
    <format dxfId="2">
      <pivotArea dataOnly="0" labelOnly="1" outline="0" fieldPosition="0">
        <references count="1">
          <reference field="4294967294" count="2">
            <x v="0"/>
            <x v="1"/>
          </reference>
        </references>
      </pivotArea>
    </format>
    <format dxfId="1">
      <pivotArea dataOnly="0" labelOnly="1" fieldPosition="0">
        <references count="5">
          <reference field="0" count="0" selected="0"/>
          <reference field="1" count="1" selected="0">
            <x v="8"/>
          </reference>
          <reference field="3" count="0" selected="0"/>
          <reference field="4" count="1">
            <x v="1"/>
          </reference>
          <reference field="11" count="1" selected="0">
            <x v="5"/>
          </reference>
        </references>
      </pivotArea>
    </format>
    <format dxfId="0">
      <pivotArea dataOnly="0" labelOnly="1" fieldPosition="0">
        <references count="5">
          <reference field="0" count="0" selected="0"/>
          <reference field="1" count="1" selected="0">
            <x v="9"/>
          </reference>
          <reference field="3" count="0" selected="0"/>
          <reference field="4" count="1">
            <x v="6"/>
          </reference>
          <reference field="11" count="1" selected="0">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849"/>
  <sheetViews>
    <sheetView showGridLines="0" workbookViewId="0">
      <selection sqref="A1:XFD1048576"/>
    </sheetView>
  </sheetViews>
  <sheetFormatPr defaultRowHeight="15" x14ac:dyDescent="0.25"/>
  <cols>
    <col min="1" max="1" width="2.7109375" customWidth="1"/>
    <col min="2" max="2" width="8.140625" customWidth="1"/>
    <col min="3" max="3" width="13" customWidth="1"/>
    <col min="4" max="4" width="35.140625" customWidth="1"/>
    <col min="5" max="5" width="17.28515625" customWidth="1"/>
    <col min="6" max="6" width="35.140625" customWidth="1"/>
    <col min="7" max="7" width="13.5703125" customWidth="1"/>
    <col min="8" max="8" width="13.42578125" customWidth="1"/>
    <col min="9" max="9" width="43.140625" customWidth="1"/>
    <col min="10" max="10" width="13.5703125" customWidth="1"/>
    <col min="11" max="11" width="48.5703125" customWidth="1"/>
    <col min="12" max="12" width="13.42578125" customWidth="1"/>
    <col min="13" max="13" width="13.5703125" customWidth="1"/>
    <col min="14" max="15" width="13.42578125" customWidth="1"/>
    <col min="16" max="16" width="13.5703125" customWidth="1"/>
    <col min="17" max="18" width="13.42578125" customWidth="1"/>
    <col min="19" max="19" width="13.5703125" customWidth="1"/>
    <col min="20" max="21" width="13.42578125" customWidth="1"/>
    <col min="22" max="22" width="13.5703125" customWidth="1"/>
    <col min="23" max="24" width="13.42578125" customWidth="1"/>
    <col min="25" max="25" width="13.5703125" customWidth="1"/>
    <col min="26" max="28" width="13.42578125" customWidth="1"/>
  </cols>
  <sheetData>
    <row r="1" spans="2:27" ht="17.100000000000001" customHeight="1" x14ac:dyDescent="0.25"/>
    <row r="2" spans="2:27" x14ac:dyDescent="0.25">
      <c r="B2" s="186" t="s">
        <v>0</v>
      </c>
      <c r="C2" s="184"/>
      <c r="D2" s="1" t="s">
        <v>1</v>
      </c>
    </row>
    <row r="3" spans="2:27" ht="9.6" customHeight="1" x14ac:dyDescent="0.25"/>
    <row r="4" spans="2:27" ht="45.75" customHeight="1" x14ac:dyDescent="0.25">
      <c r="B4" s="184"/>
      <c r="C4" s="184"/>
      <c r="D4" s="184"/>
    </row>
    <row r="5" spans="2:27" ht="5.0999999999999996" customHeight="1" x14ac:dyDescent="0.25"/>
    <row r="6" spans="2:27" ht="23.45" customHeight="1" x14ac:dyDescent="0.25">
      <c r="B6" s="187" t="s">
        <v>2</v>
      </c>
      <c r="C6" s="184"/>
      <c r="D6" s="184"/>
      <c r="E6" s="184"/>
    </row>
    <row r="7" spans="2:27" ht="5.0999999999999996" customHeight="1" x14ac:dyDescent="0.25"/>
    <row r="8" spans="2:27" x14ac:dyDescent="0.25">
      <c r="B8" s="2" t="s">
        <v>1</v>
      </c>
      <c r="C8" s="180" t="s">
        <v>3</v>
      </c>
      <c r="D8" s="181"/>
      <c r="E8" s="4" t="s">
        <v>1</v>
      </c>
      <c r="F8" s="4" t="s">
        <v>1</v>
      </c>
      <c r="G8" s="180" t="s">
        <v>4</v>
      </c>
      <c r="H8" s="181"/>
      <c r="I8" s="180" t="s">
        <v>5</v>
      </c>
      <c r="J8" s="181"/>
      <c r="K8" s="5" t="s">
        <v>1</v>
      </c>
      <c r="L8" s="2" t="s">
        <v>1</v>
      </c>
      <c r="M8" s="6" t="s">
        <v>1</v>
      </c>
      <c r="N8" s="2" t="s">
        <v>1</v>
      </c>
      <c r="O8" s="2" t="s">
        <v>1</v>
      </c>
      <c r="P8" s="180" t="s">
        <v>6</v>
      </c>
      <c r="Q8" s="182"/>
      <c r="R8" s="182"/>
      <c r="S8" s="182"/>
      <c r="T8" s="182"/>
      <c r="U8" s="182"/>
      <c r="V8" s="182"/>
      <c r="W8" s="182"/>
      <c r="X8" s="182"/>
      <c r="Y8" s="182"/>
      <c r="Z8" s="182"/>
      <c r="AA8" s="181"/>
    </row>
    <row r="9" spans="2:27" ht="51" x14ac:dyDescent="0.25">
      <c r="B9" s="7" t="s">
        <v>7</v>
      </c>
      <c r="C9" s="3" t="s">
        <v>8</v>
      </c>
      <c r="D9" s="3" t="s">
        <v>9</v>
      </c>
      <c r="E9" s="8" t="s">
        <v>10</v>
      </c>
      <c r="F9" s="8" t="s">
        <v>11</v>
      </c>
      <c r="G9" s="3" t="s">
        <v>0</v>
      </c>
      <c r="H9" s="3" t="s">
        <v>12</v>
      </c>
      <c r="I9" s="3" t="s">
        <v>9</v>
      </c>
      <c r="J9" s="3" t="s">
        <v>13</v>
      </c>
      <c r="K9" s="3" t="s">
        <v>14</v>
      </c>
      <c r="L9" s="8" t="s">
        <v>15</v>
      </c>
      <c r="M9" s="9" t="s">
        <v>16</v>
      </c>
      <c r="N9" s="8" t="s">
        <v>17</v>
      </c>
      <c r="O9" s="8" t="s">
        <v>18</v>
      </c>
      <c r="P9" s="3" t="s">
        <v>19</v>
      </c>
      <c r="Q9" s="3" t="s">
        <v>20</v>
      </c>
      <c r="R9" s="3" t="s">
        <v>21</v>
      </c>
      <c r="S9" s="3" t="s">
        <v>22</v>
      </c>
      <c r="T9" s="3" t="s">
        <v>23</v>
      </c>
      <c r="U9" s="3" t="s">
        <v>24</v>
      </c>
      <c r="V9" s="3" t="s">
        <v>25</v>
      </c>
      <c r="W9" s="3" t="s">
        <v>26</v>
      </c>
      <c r="X9" s="3" t="s">
        <v>27</v>
      </c>
      <c r="Y9" s="3" t="s">
        <v>28</v>
      </c>
      <c r="Z9" s="3" t="s">
        <v>29</v>
      </c>
      <c r="AA9" s="3" t="s">
        <v>30</v>
      </c>
    </row>
    <row r="10" spans="2:27" ht="51" x14ac:dyDescent="0.25">
      <c r="B10" s="10">
        <v>1</v>
      </c>
      <c r="C10" s="11" t="s">
        <v>31</v>
      </c>
      <c r="D10" s="11" t="s">
        <v>32</v>
      </c>
      <c r="E10" s="11" t="s">
        <v>33</v>
      </c>
      <c r="F10" s="11" t="s">
        <v>34</v>
      </c>
      <c r="G10" s="11" t="s">
        <v>35</v>
      </c>
      <c r="H10" s="12">
        <v>43945</v>
      </c>
      <c r="I10" s="11" t="s">
        <v>36</v>
      </c>
      <c r="J10" s="11" t="s">
        <v>37</v>
      </c>
      <c r="K10" s="11"/>
      <c r="L10" s="13">
        <v>3</v>
      </c>
      <c r="M10" s="14">
        <v>36</v>
      </c>
      <c r="N10" s="15">
        <v>593702.68000000005</v>
      </c>
      <c r="O10" s="15">
        <v>593702.68000000005</v>
      </c>
      <c r="P10" s="15">
        <v>504647.28</v>
      </c>
      <c r="Q10" s="11" t="s">
        <v>1</v>
      </c>
      <c r="R10" s="11" t="s">
        <v>1</v>
      </c>
      <c r="S10" s="11" t="s">
        <v>1</v>
      </c>
      <c r="T10" s="15">
        <v>44527.7</v>
      </c>
      <c r="U10" s="11" t="s">
        <v>1</v>
      </c>
      <c r="V10" s="11" t="s">
        <v>1</v>
      </c>
      <c r="W10" s="15">
        <v>593702.68000000005</v>
      </c>
      <c r="X10" s="15">
        <v>44527.7</v>
      </c>
      <c r="Y10" s="11" t="s">
        <v>1</v>
      </c>
      <c r="Z10" s="11" t="s">
        <v>1</v>
      </c>
      <c r="AA10" s="11" t="s">
        <v>1</v>
      </c>
    </row>
    <row r="11" spans="2:27" ht="25.5" x14ac:dyDescent="0.25">
      <c r="B11" s="10">
        <v>2</v>
      </c>
      <c r="C11" s="11" t="s">
        <v>31</v>
      </c>
      <c r="D11" s="11" t="s">
        <v>32</v>
      </c>
      <c r="E11" s="11" t="s">
        <v>38</v>
      </c>
      <c r="F11" s="11" t="s">
        <v>39</v>
      </c>
      <c r="G11" s="11" t="s">
        <v>40</v>
      </c>
      <c r="H11" s="12">
        <v>42699</v>
      </c>
      <c r="I11" s="11" t="s">
        <v>41</v>
      </c>
      <c r="J11" s="11" t="s">
        <v>42</v>
      </c>
      <c r="K11" s="11"/>
      <c r="L11" s="13">
        <v>1</v>
      </c>
      <c r="M11" s="14">
        <v>24</v>
      </c>
      <c r="N11" s="15">
        <v>256588.97</v>
      </c>
      <c r="O11" s="15">
        <v>212057</v>
      </c>
      <c r="P11" s="15">
        <v>137837.04999999999</v>
      </c>
      <c r="Q11" s="11" t="s">
        <v>1</v>
      </c>
      <c r="R11" s="11" t="s">
        <v>1</v>
      </c>
      <c r="S11" s="11" t="s">
        <v>1</v>
      </c>
      <c r="T11" s="11" t="s">
        <v>1</v>
      </c>
      <c r="U11" s="11" t="s">
        <v>1</v>
      </c>
      <c r="V11" s="11" t="s">
        <v>1</v>
      </c>
      <c r="W11" s="15">
        <v>137837.04999999999</v>
      </c>
      <c r="X11" s="11" t="s">
        <v>1</v>
      </c>
      <c r="Y11" s="15">
        <v>74219.95</v>
      </c>
      <c r="Z11" s="11" t="s">
        <v>1</v>
      </c>
      <c r="AA11" s="15">
        <v>44531.97</v>
      </c>
    </row>
    <row r="12" spans="2:27" ht="25.5" x14ac:dyDescent="0.25">
      <c r="B12" s="10">
        <v>3</v>
      </c>
      <c r="C12" s="11" t="s">
        <v>31</v>
      </c>
      <c r="D12" s="11" t="s">
        <v>32</v>
      </c>
      <c r="E12" s="11" t="s">
        <v>43</v>
      </c>
      <c r="F12" s="11" t="s">
        <v>44</v>
      </c>
      <c r="G12" s="11" t="s">
        <v>35</v>
      </c>
      <c r="H12" s="12">
        <v>43612</v>
      </c>
      <c r="I12" s="11" t="s">
        <v>41</v>
      </c>
      <c r="J12" s="11" t="s">
        <v>42</v>
      </c>
      <c r="K12" s="11"/>
      <c r="L12" s="13">
        <v>1</v>
      </c>
      <c r="M12" s="14">
        <v>27</v>
      </c>
      <c r="N12" s="15">
        <v>265188.45</v>
      </c>
      <c r="O12" s="15">
        <v>219164</v>
      </c>
      <c r="P12" s="15">
        <v>142456.6</v>
      </c>
      <c r="Q12" s="11" t="s">
        <v>1</v>
      </c>
      <c r="R12" s="11" t="s">
        <v>1</v>
      </c>
      <c r="S12" s="11" t="s">
        <v>1</v>
      </c>
      <c r="T12" s="11" t="s">
        <v>1</v>
      </c>
      <c r="U12" s="11" t="s">
        <v>1</v>
      </c>
      <c r="V12" s="11" t="s">
        <v>1</v>
      </c>
      <c r="W12" s="15">
        <v>142456.6</v>
      </c>
      <c r="X12" s="11" t="s">
        <v>1</v>
      </c>
      <c r="Y12" s="15">
        <v>76707.399999999994</v>
      </c>
      <c r="Z12" s="11" t="s">
        <v>1</v>
      </c>
      <c r="AA12" s="15">
        <v>46024.45</v>
      </c>
    </row>
    <row r="13" spans="2:27" ht="51" x14ac:dyDescent="0.25">
      <c r="B13" s="10">
        <v>4</v>
      </c>
      <c r="C13" s="11" t="s">
        <v>31</v>
      </c>
      <c r="D13" s="11" t="s">
        <v>32</v>
      </c>
      <c r="E13" s="11" t="s">
        <v>45</v>
      </c>
      <c r="F13" s="11" t="s">
        <v>46</v>
      </c>
      <c r="G13" s="11" t="s">
        <v>35</v>
      </c>
      <c r="H13" s="12">
        <v>43979</v>
      </c>
      <c r="I13" s="11" t="s">
        <v>47</v>
      </c>
      <c r="J13" s="11" t="s">
        <v>48</v>
      </c>
      <c r="K13" s="11" t="s">
        <v>49</v>
      </c>
      <c r="L13" s="13">
        <v>2</v>
      </c>
      <c r="M13" s="14">
        <v>36</v>
      </c>
      <c r="N13" s="15">
        <v>595962.66</v>
      </c>
      <c r="O13" s="15">
        <v>595962.66</v>
      </c>
      <c r="P13" s="15">
        <v>506568.26</v>
      </c>
      <c r="Q13" s="11" t="s">
        <v>1</v>
      </c>
      <c r="R13" s="11" t="s">
        <v>1</v>
      </c>
      <c r="S13" s="11" t="s">
        <v>1</v>
      </c>
      <c r="T13" s="15">
        <v>44697.2</v>
      </c>
      <c r="U13" s="11" t="s">
        <v>1</v>
      </c>
      <c r="V13" s="11" t="s">
        <v>1</v>
      </c>
      <c r="W13" s="15">
        <v>595962.66</v>
      </c>
      <c r="X13" s="15">
        <v>44697.2</v>
      </c>
      <c r="Y13" s="11" t="s">
        <v>1</v>
      </c>
      <c r="Z13" s="11" t="s">
        <v>1</v>
      </c>
      <c r="AA13" s="11" t="s">
        <v>1</v>
      </c>
    </row>
    <row r="14" spans="2:27" ht="25.5" x14ac:dyDescent="0.25">
      <c r="B14" s="10">
        <v>5</v>
      </c>
      <c r="C14" s="11" t="s">
        <v>31</v>
      </c>
      <c r="D14" s="11" t="s">
        <v>32</v>
      </c>
      <c r="E14" s="11" t="s">
        <v>50</v>
      </c>
      <c r="F14" s="11" t="s">
        <v>51</v>
      </c>
      <c r="G14" s="11" t="s">
        <v>40</v>
      </c>
      <c r="H14" s="12">
        <v>42699</v>
      </c>
      <c r="I14" s="11" t="s">
        <v>47</v>
      </c>
      <c r="J14" s="11" t="s">
        <v>48</v>
      </c>
      <c r="K14" s="11"/>
      <c r="L14" s="13">
        <v>1</v>
      </c>
      <c r="M14" s="14">
        <v>36</v>
      </c>
      <c r="N14" s="15">
        <v>597362</v>
      </c>
      <c r="O14" s="15">
        <v>597362</v>
      </c>
      <c r="P14" s="15">
        <v>507757.7</v>
      </c>
      <c r="Q14" s="11" t="s">
        <v>1</v>
      </c>
      <c r="R14" s="11" t="s">
        <v>1</v>
      </c>
      <c r="S14" s="11" t="s">
        <v>1</v>
      </c>
      <c r="T14" s="15">
        <v>44802.15</v>
      </c>
      <c r="U14" s="11" t="s">
        <v>1</v>
      </c>
      <c r="V14" s="11" t="s">
        <v>1</v>
      </c>
      <c r="W14" s="15">
        <v>552559.85</v>
      </c>
      <c r="X14" s="11" t="s">
        <v>1</v>
      </c>
      <c r="Y14" s="15">
        <v>44802.15</v>
      </c>
      <c r="Z14" s="11" t="s">
        <v>1</v>
      </c>
      <c r="AA14" s="11" t="s">
        <v>1</v>
      </c>
    </row>
    <row r="15" spans="2:27" ht="38.25" x14ac:dyDescent="0.25">
      <c r="B15" s="10">
        <v>6</v>
      </c>
      <c r="C15" s="11" t="s">
        <v>31</v>
      </c>
      <c r="D15" s="11" t="s">
        <v>32</v>
      </c>
      <c r="E15" s="11" t="s">
        <v>52</v>
      </c>
      <c r="F15" s="11" t="s">
        <v>53</v>
      </c>
      <c r="G15" s="11" t="s">
        <v>40</v>
      </c>
      <c r="H15" s="12">
        <v>42697</v>
      </c>
      <c r="I15" s="11" t="s">
        <v>54</v>
      </c>
      <c r="J15" s="11" t="s">
        <v>55</v>
      </c>
      <c r="K15" s="11" t="s">
        <v>56</v>
      </c>
      <c r="L15" s="13">
        <v>2</v>
      </c>
      <c r="M15" s="14">
        <v>36</v>
      </c>
      <c r="N15" s="15">
        <v>522902.74</v>
      </c>
      <c r="O15" s="15">
        <v>522902.74</v>
      </c>
      <c r="P15" s="15">
        <v>444467.32</v>
      </c>
      <c r="Q15" s="11" t="s">
        <v>1</v>
      </c>
      <c r="R15" s="11" t="s">
        <v>1</v>
      </c>
      <c r="S15" s="11" t="s">
        <v>1</v>
      </c>
      <c r="T15" s="15">
        <v>39217.71</v>
      </c>
      <c r="U15" s="11" t="s">
        <v>1</v>
      </c>
      <c r="V15" s="11" t="s">
        <v>1</v>
      </c>
      <c r="W15" s="15">
        <v>483685.03</v>
      </c>
      <c r="X15" s="11" t="s">
        <v>1</v>
      </c>
      <c r="Y15" s="15">
        <v>39217.71</v>
      </c>
      <c r="Z15" s="11" t="s">
        <v>1</v>
      </c>
      <c r="AA15" s="11" t="s">
        <v>1</v>
      </c>
    </row>
    <row r="16" spans="2:27" ht="25.5" x14ac:dyDescent="0.25">
      <c r="B16" s="10">
        <v>7</v>
      </c>
      <c r="C16" s="11" t="s">
        <v>31</v>
      </c>
      <c r="D16" s="11" t="s">
        <v>32</v>
      </c>
      <c r="E16" s="11" t="s">
        <v>57</v>
      </c>
      <c r="F16" s="11" t="s">
        <v>58</v>
      </c>
      <c r="G16" s="11" t="s">
        <v>35</v>
      </c>
      <c r="H16" s="12">
        <v>44022</v>
      </c>
      <c r="I16" s="11" t="s">
        <v>54</v>
      </c>
      <c r="J16" s="11" t="s">
        <v>55</v>
      </c>
      <c r="K16" s="11" t="s">
        <v>59</v>
      </c>
      <c r="L16" s="13">
        <v>2</v>
      </c>
      <c r="M16" s="14">
        <v>36</v>
      </c>
      <c r="N16" s="15">
        <v>648648</v>
      </c>
      <c r="O16" s="15">
        <v>648648</v>
      </c>
      <c r="P16" s="15">
        <v>551350.80000000005</v>
      </c>
      <c r="Q16" s="11" t="s">
        <v>1</v>
      </c>
      <c r="R16" s="11" t="s">
        <v>1</v>
      </c>
      <c r="S16" s="11" t="s">
        <v>1</v>
      </c>
      <c r="T16" s="15">
        <v>48648.6</v>
      </c>
      <c r="U16" s="11" t="s">
        <v>1</v>
      </c>
      <c r="V16" s="11" t="s">
        <v>1</v>
      </c>
      <c r="W16" s="15">
        <v>615048.04</v>
      </c>
      <c r="X16" s="15">
        <v>15048.64</v>
      </c>
      <c r="Y16" s="15">
        <v>33599.96</v>
      </c>
      <c r="Z16" s="11" t="s">
        <v>1</v>
      </c>
      <c r="AA16" s="11" t="s">
        <v>1</v>
      </c>
    </row>
    <row r="17" spans="2:27" ht="51" x14ac:dyDescent="0.25">
      <c r="B17" s="10">
        <v>8</v>
      </c>
      <c r="C17" s="11" t="s">
        <v>31</v>
      </c>
      <c r="D17" s="11" t="s">
        <v>32</v>
      </c>
      <c r="E17" s="11" t="s">
        <v>60</v>
      </c>
      <c r="F17" s="11" t="s">
        <v>61</v>
      </c>
      <c r="G17" s="11" t="s">
        <v>35</v>
      </c>
      <c r="H17" s="12">
        <v>43969</v>
      </c>
      <c r="I17" s="11" t="s">
        <v>47</v>
      </c>
      <c r="J17" s="11" t="s">
        <v>48</v>
      </c>
      <c r="K17" s="11"/>
      <c r="L17" s="13">
        <v>1</v>
      </c>
      <c r="M17" s="14">
        <v>36</v>
      </c>
      <c r="N17" s="15">
        <v>558474.55000000005</v>
      </c>
      <c r="O17" s="15">
        <v>558474.55000000005</v>
      </c>
      <c r="P17" s="15">
        <v>474703.35</v>
      </c>
      <c r="Q17" s="11" t="s">
        <v>1</v>
      </c>
      <c r="R17" s="11" t="s">
        <v>1</v>
      </c>
      <c r="S17" s="11" t="s">
        <v>1</v>
      </c>
      <c r="T17" s="15">
        <v>41885.61</v>
      </c>
      <c r="U17" s="11" t="s">
        <v>1</v>
      </c>
      <c r="V17" s="11" t="s">
        <v>1</v>
      </c>
      <c r="W17" s="15">
        <v>530550.82999999996</v>
      </c>
      <c r="X17" s="15">
        <v>13961.87</v>
      </c>
      <c r="Y17" s="15">
        <v>27923.72</v>
      </c>
      <c r="Z17" s="11" t="s">
        <v>1</v>
      </c>
      <c r="AA17" s="11" t="s">
        <v>1</v>
      </c>
    </row>
    <row r="18" spans="2:27" ht="38.25" x14ac:dyDescent="0.25">
      <c r="B18" s="10">
        <v>9</v>
      </c>
      <c r="C18" s="11" t="s">
        <v>31</v>
      </c>
      <c r="D18" s="11" t="s">
        <v>32</v>
      </c>
      <c r="E18" s="11" t="s">
        <v>62</v>
      </c>
      <c r="F18" s="11" t="s">
        <v>63</v>
      </c>
      <c r="G18" s="11" t="s">
        <v>40</v>
      </c>
      <c r="H18" s="12">
        <v>42697</v>
      </c>
      <c r="I18" s="11" t="s">
        <v>47</v>
      </c>
      <c r="J18" s="11" t="s">
        <v>48</v>
      </c>
      <c r="K18" s="11"/>
      <c r="L18" s="13">
        <v>1</v>
      </c>
      <c r="M18" s="14">
        <v>36</v>
      </c>
      <c r="N18" s="15">
        <v>644780</v>
      </c>
      <c r="O18" s="15">
        <v>644780</v>
      </c>
      <c r="P18" s="15">
        <v>548063</v>
      </c>
      <c r="Q18" s="11" t="s">
        <v>1</v>
      </c>
      <c r="R18" s="11" t="s">
        <v>1</v>
      </c>
      <c r="S18" s="11" t="s">
        <v>1</v>
      </c>
      <c r="T18" s="15">
        <v>48358.5</v>
      </c>
      <c r="U18" s="11" t="s">
        <v>1</v>
      </c>
      <c r="V18" s="11" t="s">
        <v>1</v>
      </c>
      <c r="W18" s="15">
        <v>596421.5</v>
      </c>
      <c r="X18" s="11" t="s">
        <v>1</v>
      </c>
      <c r="Y18" s="15">
        <v>48358.5</v>
      </c>
      <c r="Z18" s="11" t="s">
        <v>1</v>
      </c>
      <c r="AA18" s="11" t="s">
        <v>1</v>
      </c>
    </row>
    <row r="19" spans="2:27" ht="25.5" x14ac:dyDescent="0.25">
      <c r="B19" s="10">
        <v>10</v>
      </c>
      <c r="C19" s="11" t="s">
        <v>31</v>
      </c>
      <c r="D19" s="11" t="s">
        <v>32</v>
      </c>
      <c r="E19" s="11" t="s">
        <v>64</v>
      </c>
      <c r="F19" s="11" t="s">
        <v>65</v>
      </c>
      <c r="G19" s="11" t="s">
        <v>35</v>
      </c>
      <c r="H19" s="12">
        <v>43995</v>
      </c>
      <c r="I19" s="11" t="s">
        <v>66</v>
      </c>
      <c r="J19" s="11" t="s">
        <v>67</v>
      </c>
      <c r="K19" s="11"/>
      <c r="L19" s="13">
        <v>1</v>
      </c>
      <c r="M19" s="14">
        <v>36</v>
      </c>
      <c r="N19" s="15">
        <v>578932.34</v>
      </c>
      <c r="O19" s="15">
        <v>578932.34</v>
      </c>
      <c r="P19" s="15">
        <v>492092.49</v>
      </c>
      <c r="Q19" s="11" t="s">
        <v>1</v>
      </c>
      <c r="R19" s="11" t="s">
        <v>1</v>
      </c>
      <c r="S19" s="11" t="s">
        <v>1</v>
      </c>
      <c r="T19" s="15">
        <v>43419.92</v>
      </c>
      <c r="U19" s="11" t="s">
        <v>1</v>
      </c>
      <c r="V19" s="11" t="s">
        <v>1</v>
      </c>
      <c r="W19" s="15">
        <v>578932.34</v>
      </c>
      <c r="X19" s="15">
        <v>43419.93</v>
      </c>
      <c r="Y19" s="11" t="s">
        <v>1</v>
      </c>
      <c r="Z19" s="11" t="s">
        <v>1</v>
      </c>
      <c r="AA19" s="11" t="s">
        <v>1</v>
      </c>
    </row>
    <row r="20" spans="2:27" ht="76.5" x14ac:dyDescent="0.25">
      <c r="B20" s="10">
        <v>11</v>
      </c>
      <c r="C20" s="11" t="s">
        <v>31</v>
      </c>
      <c r="D20" s="11" t="s">
        <v>32</v>
      </c>
      <c r="E20" s="11" t="s">
        <v>68</v>
      </c>
      <c r="F20" s="11" t="s">
        <v>69</v>
      </c>
      <c r="G20" s="11" t="s">
        <v>40</v>
      </c>
      <c r="H20" s="12">
        <v>42697</v>
      </c>
      <c r="I20" s="11" t="s">
        <v>70</v>
      </c>
      <c r="J20" s="11" t="s">
        <v>71</v>
      </c>
      <c r="K20" s="11" t="s">
        <v>72</v>
      </c>
      <c r="L20" s="13">
        <v>3</v>
      </c>
      <c r="M20" s="14">
        <v>20</v>
      </c>
      <c r="N20" s="15">
        <v>916313.94</v>
      </c>
      <c r="O20" s="15">
        <v>915683.94</v>
      </c>
      <c r="P20" s="15">
        <v>598207.69999999995</v>
      </c>
      <c r="Q20" s="11" t="s">
        <v>1</v>
      </c>
      <c r="R20" s="11" t="s">
        <v>1</v>
      </c>
      <c r="S20" s="11" t="s">
        <v>1</v>
      </c>
      <c r="T20" s="11" t="s">
        <v>1</v>
      </c>
      <c r="U20" s="11" t="s">
        <v>1</v>
      </c>
      <c r="V20" s="11" t="s">
        <v>1</v>
      </c>
      <c r="W20" s="15">
        <v>598207.69999999995</v>
      </c>
      <c r="X20" s="11" t="s">
        <v>1</v>
      </c>
      <c r="Y20" s="15">
        <v>317476.24</v>
      </c>
      <c r="Z20" s="11" t="s">
        <v>1</v>
      </c>
      <c r="AA20" s="15">
        <v>630</v>
      </c>
    </row>
    <row r="21" spans="2:27" x14ac:dyDescent="0.25">
      <c r="B21" s="10">
        <v>12</v>
      </c>
      <c r="C21" s="11" t="s">
        <v>31</v>
      </c>
      <c r="D21" s="11" t="s">
        <v>32</v>
      </c>
      <c r="E21" s="11" t="s">
        <v>73</v>
      </c>
      <c r="F21" s="11" t="s">
        <v>74</v>
      </c>
      <c r="G21" s="11" t="s">
        <v>35</v>
      </c>
      <c r="H21" s="12">
        <v>43978</v>
      </c>
      <c r="I21" s="11" t="s">
        <v>54</v>
      </c>
      <c r="J21" s="11" t="s">
        <v>55</v>
      </c>
      <c r="K21" s="11"/>
      <c r="L21" s="13">
        <v>2</v>
      </c>
      <c r="M21" s="14">
        <v>36</v>
      </c>
      <c r="N21" s="15">
        <v>644074.91</v>
      </c>
      <c r="O21" s="15">
        <v>644074.91</v>
      </c>
      <c r="P21" s="15">
        <v>547463.67000000004</v>
      </c>
      <c r="Q21" s="11" t="s">
        <v>1</v>
      </c>
      <c r="R21" s="11" t="s">
        <v>1</v>
      </c>
      <c r="S21" s="11" t="s">
        <v>1</v>
      </c>
      <c r="T21" s="15">
        <v>48305.62</v>
      </c>
      <c r="U21" s="11" t="s">
        <v>1</v>
      </c>
      <c r="V21" s="11" t="s">
        <v>1</v>
      </c>
      <c r="W21" s="15">
        <v>612644.05000000005</v>
      </c>
      <c r="X21" s="15">
        <v>16874.759999999998</v>
      </c>
      <c r="Y21" s="15">
        <v>31430.86</v>
      </c>
      <c r="Z21" s="11" t="s">
        <v>1</v>
      </c>
      <c r="AA21" s="11" t="s">
        <v>1</v>
      </c>
    </row>
    <row r="22" spans="2:27" ht="51" x14ac:dyDescent="0.25">
      <c r="B22" s="10">
        <v>13</v>
      </c>
      <c r="C22" s="11" t="s">
        <v>31</v>
      </c>
      <c r="D22" s="11" t="s">
        <v>32</v>
      </c>
      <c r="E22" s="11" t="s">
        <v>75</v>
      </c>
      <c r="F22" s="11" t="s">
        <v>76</v>
      </c>
      <c r="G22" s="11" t="s">
        <v>40</v>
      </c>
      <c r="H22" s="12">
        <v>42699</v>
      </c>
      <c r="I22" s="11" t="s">
        <v>54</v>
      </c>
      <c r="J22" s="11" t="s">
        <v>55</v>
      </c>
      <c r="K22" s="11"/>
      <c r="L22" s="13">
        <v>1</v>
      </c>
      <c r="M22" s="14">
        <v>36</v>
      </c>
      <c r="N22" s="15">
        <v>574499.62</v>
      </c>
      <c r="O22" s="15">
        <v>574499.62</v>
      </c>
      <c r="P22" s="15">
        <v>488324.69</v>
      </c>
      <c r="Q22" s="11" t="s">
        <v>1</v>
      </c>
      <c r="R22" s="11" t="s">
        <v>1</v>
      </c>
      <c r="S22" s="11" t="s">
        <v>1</v>
      </c>
      <c r="T22" s="15">
        <v>43087.46</v>
      </c>
      <c r="U22" s="11" t="s">
        <v>1</v>
      </c>
      <c r="V22" s="11" t="s">
        <v>1</v>
      </c>
      <c r="W22" s="15">
        <v>531412.15</v>
      </c>
      <c r="X22" s="11" t="s">
        <v>1</v>
      </c>
      <c r="Y22" s="15">
        <v>43087.47</v>
      </c>
      <c r="Z22" s="11" t="s">
        <v>1</v>
      </c>
      <c r="AA22" s="11" t="s">
        <v>1</v>
      </c>
    </row>
    <row r="23" spans="2:27" ht="25.5" x14ac:dyDescent="0.25">
      <c r="B23" s="10">
        <v>14</v>
      </c>
      <c r="C23" s="11" t="s">
        <v>31</v>
      </c>
      <c r="D23" s="11" t="s">
        <v>32</v>
      </c>
      <c r="E23" s="11" t="s">
        <v>77</v>
      </c>
      <c r="F23" s="11" t="s">
        <v>78</v>
      </c>
      <c r="G23" s="11" t="s">
        <v>35</v>
      </c>
      <c r="H23" s="12">
        <v>44102</v>
      </c>
      <c r="I23" s="11" t="s">
        <v>54</v>
      </c>
      <c r="J23" s="11" t="s">
        <v>55</v>
      </c>
      <c r="K23" s="11"/>
      <c r="L23" s="13">
        <v>1</v>
      </c>
      <c r="M23" s="14">
        <v>36</v>
      </c>
      <c r="N23" s="15">
        <v>595843.79</v>
      </c>
      <c r="O23" s="15">
        <v>595843.79</v>
      </c>
      <c r="P23" s="15">
        <v>506467.23</v>
      </c>
      <c r="Q23" s="11" t="s">
        <v>1</v>
      </c>
      <c r="R23" s="11" t="s">
        <v>1</v>
      </c>
      <c r="S23" s="11" t="s">
        <v>1</v>
      </c>
      <c r="T23" s="15">
        <v>44688.27</v>
      </c>
      <c r="U23" s="11" t="s">
        <v>1</v>
      </c>
      <c r="V23" s="11" t="s">
        <v>1</v>
      </c>
      <c r="W23" s="15">
        <v>566169.29</v>
      </c>
      <c r="X23" s="15">
        <v>15013.79</v>
      </c>
      <c r="Y23" s="15">
        <v>29674.5</v>
      </c>
      <c r="Z23" s="11" t="s">
        <v>1</v>
      </c>
      <c r="AA23" s="11" t="s">
        <v>1</v>
      </c>
    </row>
    <row r="24" spans="2:27" ht="38.25" x14ac:dyDescent="0.25">
      <c r="B24" s="10">
        <v>15</v>
      </c>
      <c r="C24" s="11" t="s">
        <v>31</v>
      </c>
      <c r="D24" s="11" t="s">
        <v>32</v>
      </c>
      <c r="E24" s="11" t="s">
        <v>79</v>
      </c>
      <c r="F24" s="11" t="s">
        <v>80</v>
      </c>
      <c r="G24" s="11" t="s">
        <v>35</v>
      </c>
      <c r="H24" s="12">
        <v>43941</v>
      </c>
      <c r="I24" s="11" t="s">
        <v>47</v>
      </c>
      <c r="J24" s="11" t="s">
        <v>48</v>
      </c>
      <c r="K24" s="11"/>
      <c r="L24" s="13">
        <v>3</v>
      </c>
      <c r="M24" s="14">
        <v>36</v>
      </c>
      <c r="N24" s="15">
        <v>599668.43999999994</v>
      </c>
      <c r="O24" s="15">
        <v>599668.43999999994</v>
      </c>
      <c r="P24" s="15">
        <v>509718.17</v>
      </c>
      <c r="Q24" s="11" t="s">
        <v>1</v>
      </c>
      <c r="R24" s="11" t="s">
        <v>1</v>
      </c>
      <c r="S24" s="11" t="s">
        <v>1</v>
      </c>
      <c r="T24" s="15">
        <v>44975.13</v>
      </c>
      <c r="U24" s="11" t="s">
        <v>1</v>
      </c>
      <c r="V24" s="11" t="s">
        <v>1</v>
      </c>
      <c r="W24" s="15">
        <v>599668.43999999994</v>
      </c>
      <c r="X24" s="15">
        <v>44975.14</v>
      </c>
      <c r="Y24" s="11" t="s">
        <v>1</v>
      </c>
      <c r="Z24" s="11" t="s">
        <v>1</v>
      </c>
      <c r="AA24" s="11" t="s">
        <v>1</v>
      </c>
    </row>
    <row r="25" spans="2:27" ht="51" x14ac:dyDescent="0.25">
      <c r="B25" s="10">
        <v>16</v>
      </c>
      <c r="C25" s="11" t="s">
        <v>31</v>
      </c>
      <c r="D25" s="11" t="s">
        <v>32</v>
      </c>
      <c r="E25" s="11" t="s">
        <v>81</v>
      </c>
      <c r="F25" s="11" t="s">
        <v>82</v>
      </c>
      <c r="G25" s="11" t="s">
        <v>40</v>
      </c>
      <c r="H25" s="12">
        <v>42697</v>
      </c>
      <c r="I25" s="11" t="s">
        <v>83</v>
      </c>
      <c r="J25" s="11" t="s">
        <v>84</v>
      </c>
      <c r="K25" s="11"/>
      <c r="L25" s="13">
        <v>1</v>
      </c>
      <c r="M25" s="14">
        <v>36</v>
      </c>
      <c r="N25" s="15">
        <v>281938.89</v>
      </c>
      <c r="O25" s="15">
        <v>281938.89</v>
      </c>
      <c r="P25" s="15">
        <v>239648.07</v>
      </c>
      <c r="Q25" s="11" t="s">
        <v>1</v>
      </c>
      <c r="R25" s="11" t="s">
        <v>1</v>
      </c>
      <c r="S25" s="11" t="s">
        <v>1</v>
      </c>
      <c r="T25" s="15">
        <v>21145.41</v>
      </c>
      <c r="U25" s="11" t="s">
        <v>1</v>
      </c>
      <c r="V25" s="11" t="s">
        <v>1</v>
      </c>
      <c r="W25" s="15">
        <v>281938.89</v>
      </c>
      <c r="X25" s="15">
        <v>21145.41</v>
      </c>
      <c r="Y25" s="11" t="s">
        <v>1</v>
      </c>
      <c r="Z25" s="11" t="s">
        <v>1</v>
      </c>
      <c r="AA25" s="11" t="s">
        <v>1</v>
      </c>
    </row>
    <row r="26" spans="2:27" ht="25.5" x14ac:dyDescent="0.25">
      <c r="B26" s="10">
        <v>17</v>
      </c>
      <c r="C26" s="11" t="s">
        <v>31</v>
      </c>
      <c r="D26" s="11" t="s">
        <v>32</v>
      </c>
      <c r="E26" s="11" t="s">
        <v>85</v>
      </c>
      <c r="F26" s="11" t="s">
        <v>86</v>
      </c>
      <c r="G26" s="11" t="s">
        <v>40</v>
      </c>
      <c r="H26" s="12">
        <v>42697</v>
      </c>
      <c r="I26" s="11" t="s">
        <v>54</v>
      </c>
      <c r="J26" s="11" t="s">
        <v>55</v>
      </c>
      <c r="K26" s="11"/>
      <c r="L26" s="13">
        <v>1</v>
      </c>
      <c r="M26" s="14">
        <v>36</v>
      </c>
      <c r="N26" s="15">
        <v>645949.07999999996</v>
      </c>
      <c r="O26" s="15">
        <v>645949.07999999996</v>
      </c>
      <c r="P26" s="15">
        <v>549056.69999999995</v>
      </c>
      <c r="Q26" s="11" t="s">
        <v>1</v>
      </c>
      <c r="R26" s="11" t="s">
        <v>1</v>
      </c>
      <c r="S26" s="11" t="s">
        <v>1</v>
      </c>
      <c r="T26" s="15">
        <v>48446.18</v>
      </c>
      <c r="U26" s="11" t="s">
        <v>1</v>
      </c>
      <c r="V26" s="11" t="s">
        <v>1</v>
      </c>
      <c r="W26" s="15">
        <v>597502.88</v>
      </c>
      <c r="X26" s="11" t="s">
        <v>1</v>
      </c>
      <c r="Y26" s="15">
        <v>48446.2</v>
      </c>
      <c r="Z26" s="11" t="s">
        <v>1</v>
      </c>
      <c r="AA26" s="11" t="s">
        <v>1</v>
      </c>
    </row>
    <row r="27" spans="2:27" ht="38.25" x14ac:dyDescent="0.25">
      <c r="B27" s="10">
        <v>18</v>
      </c>
      <c r="C27" s="11" t="s">
        <v>31</v>
      </c>
      <c r="D27" s="11" t="s">
        <v>32</v>
      </c>
      <c r="E27" s="11" t="s">
        <v>87</v>
      </c>
      <c r="F27" s="11" t="s">
        <v>88</v>
      </c>
      <c r="G27" s="11" t="s">
        <v>40</v>
      </c>
      <c r="H27" s="12">
        <v>42697</v>
      </c>
      <c r="I27" s="11" t="s">
        <v>54</v>
      </c>
      <c r="J27" s="11" t="s">
        <v>55</v>
      </c>
      <c r="K27" s="11"/>
      <c r="L27" s="13">
        <v>1</v>
      </c>
      <c r="M27" s="14">
        <v>36</v>
      </c>
      <c r="N27" s="15">
        <v>644751.64</v>
      </c>
      <c r="O27" s="15">
        <v>644751.64</v>
      </c>
      <c r="P27" s="15">
        <v>548038.89</v>
      </c>
      <c r="Q27" s="11" t="s">
        <v>1</v>
      </c>
      <c r="R27" s="11" t="s">
        <v>1</v>
      </c>
      <c r="S27" s="11" t="s">
        <v>1</v>
      </c>
      <c r="T27" s="15">
        <v>48356.37</v>
      </c>
      <c r="U27" s="11" t="s">
        <v>1</v>
      </c>
      <c r="V27" s="11" t="s">
        <v>1</v>
      </c>
      <c r="W27" s="15">
        <v>596395.26</v>
      </c>
      <c r="X27" s="11" t="s">
        <v>1</v>
      </c>
      <c r="Y27" s="15">
        <v>48356.38</v>
      </c>
      <c r="Z27" s="11" t="s">
        <v>1</v>
      </c>
      <c r="AA27" s="11" t="s">
        <v>1</v>
      </c>
    </row>
    <row r="28" spans="2:27" ht="63.75" x14ac:dyDescent="0.25">
      <c r="B28" s="10">
        <v>19</v>
      </c>
      <c r="C28" s="11" t="s">
        <v>31</v>
      </c>
      <c r="D28" s="11" t="s">
        <v>32</v>
      </c>
      <c r="E28" s="11" t="s">
        <v>89</v>
      </c>
      <c r="F28" s="11" t="s">
        <v>90</v>
      </c>
      <c r="G28" s="11" t="s">
        <v>35</v>
      </c>
      <c r="H28" s="12">
        <v>43935</v>
      </c>
      <c r="I28" s="11" t="s">
        <v>54</v>
      </c>
      <c r="J28" s="11" t="s">
        <v>55</v>
      </c>
      <c r="K28" s="11"/>
      <c r="L28" s="13">
        <v>4</v>
      </c>
      <c r="M28" s="14">
        <v>34</v>
      </c>
      <c r="N28" s="15">
        <v>607735.79</v>
      </c>
      <c r="O28" s="15">
        <v>607735.79</v>
      </c>
      <c r="P28" s="15">
        <v>516575.43</v>
      </c>
      <c r="Q28" s="11" t="s">
        <v>1</v>
      </c>
      <c r="R28" s="11" t="s">
        <v>1</v>
      </c>
      <c r="S28" s="11" t="s">
        <v>1</v>
      </c>
      <c r="T28" s="15">
        <v>45580.18</v>
      </c>
      <c r="U28" s="11" t="s">
        <v>1</v>
      </c>
      <c r="V28" s="11" t="s">
        <v>1</v>
      </c>
      <c r="W28" s="15">
        <v>579293.76</v>
      </c>
      <c r="X28" s="15">
        <v>17138.150000000001</v>
      </c>
      <c r="Y28" s="15">
        <v>28442.03</v>
      </c>
      <c r="Z28" s="11" t="s">
        <v>1</v>
      </c>
      <c r="AA28" s="11" t="s">
        <v>1</v>
      </c>
    </row>
    <row r="29" spans="2:27" ht="38.25" x14ac:dyDescent="0.25">
      <c r="B29" s="10">
        <v>20</v>
      </c>
      <c r="C29" s="11" t="s">
        <v>31</v>
      </c>
      <c r="D29" s="11" t="s">
        <v>32</v>
      </c>
      <c r="E29" s="11" t="s">
        <v>91</v>
      </c>
      <c r="F29" s="11" t="s">
        <v>92</v>
      </c>
      <c r="G29" s="11" t="s">
        <v>40</v>
      </c>
      <c r="H29" s="12">
        <v>42699</v>
      </c>
      <c r="I29" s="11" t="s">
        <v>54</v>
      </c>
      <c r="J29" s="11" t="s">
        <v>55</v>
      </c>
      <c r="K29" s="11"/>
      <c r="L29" s="13">
        <v>1</v>
      </c>
      <c r="M29" s="14">
        <v>36</v>
      </c>
      <c r="N29" s="15">
        <v>635896.22</v>
      </c>
      <c r="O29" s="15">
        <v>635896.22</v>
      </c>
      <c r="P29" s="15">
        <v>540511.80000000005</v>
      </c>
      <c r="Q29" s="11" t="s">
        <v>1</v>
      </c>
      <c r="R29" s="11" t="s">
        <v>1</v>
      </c>
      <c r="S29" s="11" t="s">
        <v>1</v>
      </c>
      <c r="T29" s="15">
        <v>47692.22</v>
      </c>
      <c r="U29" s="11" t="s">
        <v>1</v>
      </c>
      <c r="V29" s="11" t="s">
        <v>1</v>
      </c>
      <c r="W29" s="15">
        <v>588204.02</v>
      </c>
      <c r="X29" s="11" t="s">
        <v>1</v>
      </c>
      <c r="Y29" s="15">
        <v>47692.2</v>
      </c>
      <c r="Z29" s="11" t="s">
        <v>1</v>
      </c>
      <c r="AA29" s="11" t="s">
        <v>1</v>
      </c>
    </row>
    <row r="30" spans="2:27" ht="25.5" x14ac:dyDescent="0.25">
      <c r="B30" s="10">
        <v>21</v>
      </c>
      <c r="C30" s="11" t="s">
        <v>31</v>
      </c>
      <c r="D30" s="11" t="s">
        <v>32</v>
      </c>
      <c r="E30" s="11" t="s">
        <v>93</v>
      </c>
      <c r="F30" s="11" t="s">
        <v>94</v>
      </c>
      <c r="G30" s="11" t="s">
        <v>40</v>
      </c>
      <c r="H30" s="12">
        <v>42699</v>
      </c>
      <c r="I30" s="11" t="s">
        <v>54</v>
      </c>
      <c r="J30" s="11" t="s">
        <v>55</v>
      </c>
      <c r="K30" s="11"/>
      <c r="L30" s="13">
        <v>1</v>
      </c>
      <c r="M30" s="14">
        <v>36</v>
      </c>
      <c r="N30" s="15">
        <v>584136.79</v>
      </c>
      <c r="O30" s="15">
        <v>584136.79</v>
      </c>
      <c r="P30" s="15">
        <v>496516.27</v>
      </c>
      <c r="Q30" s="11" t="s">
        <v>1</v>
      </c>
      <c r="R30" s="11" t="s">
        <v>1</v>
      </c>
      <c r="S30" s="11" t="s">
        <v>1</v>
      </c>
      <c r="T30" s="15">
        <v>43810.26</v>
      </c>
      <c r="U30" s="11" t="s">
        <v>1</v>
      </c>
      <c r="V30" s="11" t="s">
        <v>1</v>
      </c>
      <c r="W30" s="15">
        <v>540326.53</v>
      </c>
      <c r="X30" s="11" t="s">
        <v>1</v>
      </c>
      <c r="Y30" s="15">
        <v>43810.26</v>
      </c>
      <c r="Z30" s="11" t="s">
        <v>1</v>
      </c>
      <c r="AA30" s="11" t="s">
        <v>1</v>
      </c>
    </row>
    <row r="31" spans="2:27" ht="25.5" x14ac:dyDescent="0.25">
      <c r="B31" s="10">
        <v>22</v>
      </c>
      <c r="C31" s="11" t="s">
        <v>31</v>
      </c>
      <c r="D31" s="11" t="s">
        <v>32</v>
      </c>
      <c r="E31" s="11" t="s">
        <v>95</v>
      </c>
      <c r="F31" s="11" t="s">
        <v>96</v>
      </c>
      <c r="G31" s="11" t="s">
        <v>40</v>
      </c>
      <c r="H31" s="12">
        <v>42697</v>
      </c>
      <c r="I31" s="11" t="s">
        <v>54</v>
      </c>
      <c r="J31" s="11" t="s">
        <v>55</v>
      </c>
      <c r="K31" s="11"/>
      <c r="L31" s="13">
        <v>1</v>
      </c>
      <c r="M31" s="14">
        <v>36</v>
      </c>
      <c r="N31" s="15">
        <v>600000</v>
      </c>
      <c r="O31" s="15">
        <v>600000</v>
      </c>
      <c r="P31" s="15">
        <v>510000</v>
      </c>
      <c r="Q31" s="11" t="s">
        <v>1</v>
      </c>
      <c r="R31" s="11" t="s">
        <v>1</v>
      </c>
      <c r="S31" s="11" t="s">
        <v>1</v>
      </c>
      <c r="T31" s="15">
        <v>45000</v>
      </c>
      <c r="U31" s="11" t="s">
        <v>1</v>
      </c>
      <c r="V31" s="11" t="s">
        <v>1</v>
      </c>
      <c r="W31" s="15">
        <v>555000</v>
      </c>
      <c r="X31" s="11" t="s">
        <v>1</v>
      </c>
      <c r="Y31" s="15">
        <v>45000</v>
      </c>
      <c r="Z31" s="11" t="s">
        <v>1</v>
      </c>
      <c r="AA31" s="11" t="s">
        <v>1</v>
      </c>
    </row>
    <row r="32" spans="2:27" ht="25.5" x14ac:dyDescent="0.25">
      <c r="B32" s="10">
        <v>23</v>
      </c>
      <c r="C32" s="11" t="s">
        <v>31</v>
      </c>
      <c r="D32" s="11" t="s">
        <v>32</v>
      </c>
      <c r="E32" s="11" t="s">
        <v>97</v>
      </c>
      <c r="F32" s="11" t="s">
        <v>98</v>
      </c>
      <c r="G32" s="11" t="s">
        <v>40</v>
      </c>
      <c r="H32" s="12">
        <v>42697</v>
      </c>
      <c r="I32" s="11" t="s">
        <v>99</v>
      </c>
      <c r="J32" s="11" t="s">
        <v>100</v>
      </c>
      <c r="K32" s="11" t="s">
        <v>101</v>
      </c>
      <c r="L32" s="13">
        <v>2</v>
      </c>
      <c r="M32" s="14">
        <v>18</v>
      </c>
      <c r="N32" s="15">
        <v>1030762.53</v>
      </c>
      <c r="O32" s="15">
        <v>1030762.53</v>
      </c>
      <c r="P32" s="15">
        <v>596129.29</v>
      </c>
      <c r="Q32" s="11" t="s">
        <v>1</v>
      </c>
      <c r="R32" s="11" t="s">
        <v>1</v>
      </c>
      <c r="S32" s="11" t="s">
        <v>1</v>
      </c>
      <c r="T32" s="11" t="s">
        <v>1</v>
      </c>
      <c r="U32" s="11" t="s">
        <v>1</v>
      </c>
      <c r="V32" s="11" t="s">
        <v>1</v>
      </c>
      <c r="W32" s="15">
        <v>596129.29</v>
      </c>
      <c r="X32" s="11" t="s">
        <v>1</v>
      </c>
      <c r="Y32" s="15">
        <v>434633.24</v>
      </c>
      <c r="Z32" s="11" t="s">
        <v>1</v>
      </c>
      <c r="AA32" s="11" t="s">
        <v>1</v>
      </c>
    </row>
    <row r="33" spans="2:27" ht="38.25" x14ac:dyDescent="0.25">
      <c r="B33" s="10">
        <v>24</v>
      </c>
      <c r="C33" s="11" t="s">
        <v>31</v>
      </c>
      <c r="D33" s="11" t="s">
        <v>32</v>
      </c>
      <c r="E33" s="11" t="s">
        <v>102</v>
      </c>
      <c r="F33" s="11" t="s">
        <v>103</v>
      </c>
      <c r="G33" s="11" t="s">
        <v>104</v>
      </c>
      <c r="H33" s="12">
        <v>42796</v>
      </c>
      <c r="I33" s="11" t="s">
        <v>83</v>
      </c>
      <c r="J33" s="11" t="s">
        <v>84</v>
      </c>
      <c r="K33" s="11"/>
      <c r="L33" s="13">
        <v>1</v>
      </c>
      <c r="M33" s="14">
        <v>36</v>
      </c>
      <c r="N33" s="15">
        <v>331666.28999999998</v>
      </c>
      <c r="O33" s="15">
        <v>330613.93</v>
      </c>
      <c r="P33" s="15">
        <v>281021.82</v>
      </c>
      <c r="Q33" s="11" t="s">
        <v>1</v>
      </c>
      <c r="R33" s="11" t="s">
        <v>1</v>
      </c>
      <c r="S33" s="11" t="s">
        <v>1</v>
      </c>
      <c r="T33" s="15">
        <v>24782.94</v>
      </c>
      <c r="U33" s="11" t="s">
        <v>1</v>
      </c>
      <c r="V33" s="11" t="s">
        <v>1</v>
      </c>
      <c r="W33" s="15">
        <v>314083.24</v>
      </c>
      <c r="X33" s="15">
        <v>8278.48</v>
      </c>
      <c r="Y33" s="15">
        <v>16530.689999999999</v>
      </c>
      <c r="Z33" s="11" t="s">
        <v>1</v>
      </c>
      <c r="AA33" s="15">
        <v>1052.3599999999999</v>
      </c>
    </row>
    <row r="34" spans="2:27" ht="38.25" x14ac:dyDescent="0.25">
      <c r="B34" s="10">
        <v>25</v>
      </c>
      <c r="C34" s="11" t="s">
        <v>31</v>
      </c>
      <c r="D34" s="11" t="s">
        <v>32</v>
      </c>
      <c r="E34" s="11" t="s">
        <v>105</v>
      </c>
      <c r="F34" s="11" t="s">
        <v>106</v>
      </c>
      <c r="G34" s="11" t="s">
        <v>40</v>
      </c>
      <c r="H34" s="12">
        <v>42697</v>
      </c>
      <c r="I34" s="11" t="s">
        <v>54</v>
      </c>
      <c r="J34" s="11" t="s">
        <v>55</v>
      </c>
      <c r="K34" s="11" t="s">
        <v>107</v>
      </c>
      <c r="L34" s="13">
        <v>2</v>
      </c>
      <c r="M34" s="14">
        <v>36</v>
      </c>
      <c r="N34" s="15">
        <v>600000</v>
      </c>
      <c r="O34" s="15">
        <v>600000</v>
      </c>
      <c r="P34" s="15">
        <v>510000</v>
      </c>
      <c r="Q34" s="11" t="s">
        <v>1</v>
      </c>
      <c r="R34" s="11" t="s">
        <v>1</v>
      </c>
      <c r="S34" s="11" t="s">
        <v>1</v>
      </c>
      <c r="T34" s="15">
        <v>45000</v>
      </c>
      <c r="U34" s="11" t="s">
        <v>1</v>
      </c>
      <c r="V34" s="11" t="s">
        <v>1</v>
      </c>
      <c r="W34" s="15">
        <v>555000</v>
      </c>
      <c r="X34" s="11" t="s">
        <v>1</v>
      </c>
      <c r="Y34" s="15">
        <v>45000</v>
      </c>
      <c r="Z34" s="11" t="s">
        <v>1</v>
      </c>
      <c r="AA34" s="11" t="s">
        <v>1</v>
      </c>
    </row>
    <row r="35" spans="2:27" ht="25.5" x14ac:dyDescent="0.25">
      <c r="B35" s="10">
        <v>26</v>
      </c>
      <c r="C35" s="11" t="s">
        <v>31</v>
      </c>
      <c r="D35" s="11" t="s">
        <v>32</v>
      </c>
      <c r="E35" s="11" t="s">
        <v>108</v>
      </c>
      <c r="F35" s="11" t="s">
        <v>109</v>
      </c>
      <c r="G35" s="11" t="s">
        <v>40</v>
      </c>
      <c r="H35" s="12">
        <v>42576</v>
      </c>
      <c r="I35" s="11" t="s">
        <v>110</v>
      </c>
      <c r="J35" s="11" t="s">
        <v>111</v>
      </c>
      <c r="K35" s="11" t="s">
        <v>112</v>
      </c>
      <c r="L35" s="13">
        <v>3</v>
      </c>
      <c r="M35" s="14">
        <v>36</v>
      </c>
      <c r="N35" s="15">
        <v>948644.9</v>
      </c>
      <c r="O35" s="15">
        <v>914021.12</v>
      </c>
      <c r="P35" s="15">
        <v>599672.71</v>
      </c>
      <c r="Q35" s="11" t="s">
        <v>1</v>
      </c>
      <c r="R35" s="11" t="s">
        <v>1</v>
      </c>
      <c r="S35" s="11" t="s">
        <v>1</v>
      </c>
      <c r="T35" s="11" t="s">
        <v>1</v>
      </c>
      <c r="U35" s="11" t="s">
        <v>1</v>
      </c>
      <c r="V35" s="11" t="s">
        <v>1</v>
      </c>
      <c r="W35" s="15">
        <v>599672.71</v>
      </c>
      <c r="X35" s="11" t="s">
        <v>1</v>
      </c>
      <c r="Y35" s="15">
        <v>314348.40999999997</v>
      </c>
      <c r="Z35" s="11" t="s">
        <v>1</v>
      </c>
      <c r="AA35" s="15">
        <v>34623.78</v>
      </c>
    </row>
    <row r="36" spans="2:27" ht="25.5" x14ac:dyDescent="0.25">
      <c r="B36" s="10">
        <v>27</v>
      </c>
      <c r="C36" s="11" t="s">
        <v>31</v>
      </c>
      <c r="D36" s="11" t="s">
        <v>32</v>
      </c>
      <c r="E36" s="11" t="s">
        <v>113</v>
      </c>
      <c r="F36" s="11" t="s">
        <v>114</v>
      </c>
      <c r="G36" s="11" t="s">
        <v>40</v>
      </c>
      <c r="H36" s="12">
        <v>42576</v>
      </c>
      <c r="I36" s="11" t="s">
        <v>110</v>
      </c>
      <c r="J36" s="11" t="s">
        <v>111</v>
      </c>
      <c r="K36" s="11" t="s">
        <v>115</v>
      </c>
      <c r="L36" s="13">
        <v>2</v>
      </c>
      <c r="M36" s="14">
        <v>36</v>
      </c>
      <c r="N36" s="15">
        <v>920634.27</v>
      </c>
      <c r="O36" s="15">
        <v>882398.54</v>
      </c>
      <c r="P36" s="15">
        <v>597660.38</v>
      </c>
      <c r="Q36" s="11" t="s">
        <v>1</v>
      </c>
      <c r="R36" s="11" t="s">
        <v>1</v>
      </c>
      <c r="S36" s="11" t="s">
        <v>1</v>
      </c>
      <c r="T36" s="11" t="s">
        <v>1</v>
      </c>
      <c r="U36" s="11" t="s">
        <v>1</v>
      </c>
      <c r="V36" s="11" t="s">
        <v>1</v>
      </c>
      <c r="W36" s="15">
        <v>597660.38</v>
      </c>
      <c r="X36" s="11" t="s">
        <v>1</v>
      </c>
      <c r="Y36" s="15">
        <v>284738.15999999997</v>
      </c>
      <c r="Z36" s="11" t="s">
        <v>1</v>
      </c>
      <c r="AA36" s="15">
        <v>38235.730000000003</v>
      </c>
    </row>
    <row r="37" spans="2:27" ht="25.5" x14ac:dyDescent="0.25">
      <c r="B37" s="10">
        <v>28</v>
      </c>
      <c r="C37" s="11" t="s">
        <v>31</v>
      </c>
      <c r="D37" s="11" t="s">
        <v>32</v>
      </c>
      <c r="E37" s="11" t="s">
        <v>116</v>
      </c>
      <c r="F37" s="11" t="s">
        <v>117</v>
      </c>
      <c r="G37" s="11" t="s">
        <v>40</v>
      </c>
      <c r="H37" s="12">
        <v>42697</v>
      </c>
      <c r="I37" s="11" t="s">
        <v>47</v>
      </c>
      <c r="J37" s="11" t="s">
        <v>48</v>
      </c>
      <c r="K37" s="11"/>
      <c r="L37" s="13">
        <v>1</v>
      </c>
      <c r="M37" s="14">
        <v>36</v>
      </c>
      <c r="N37" s="15">
        <v>646765.03</v>
      </c>
      <c r="O37" s="15">
        <v>646765.03</v>
      </c>
      <c r="P37" s="15">
        <v>549750.26</v>
      </c>
      <c r="Q37" s="11" t="s">
        <v>1</v>
      </c>
      <c r="R37" s="11" t="s">
        <v>1</v>
      </c>
      <c r="S37" s="11" t="s">
        <v>1</v>
      </c>
      <c r="T37" s="15">
        <v>48507.38</v>
      </c>
      <c r="U37" s="11" t="s">
        <v>1</v>
      </c>
      <c r="V37" s="11" t="s">
        <v>1</v>
      </c>
      <c r="W37" s="15">
        <v>598257.64</v>
      </c>
      <c r="X37" s="11" t="s">
        <v>1</v>
      </c>
      <c r="Y37" s="15">
        <v>48507.39</v>
      </c>
      <c r="Z37" s="11" t="s">
        <v>1</v>
      </c>
      <c r="AA37" s="11" t="s">
        <v>1</v>
      </c>
    </row>
    <row r="38" spans="2:27" ht="38.25" x14ac:dyDescent="0.25">
      <c r="B38" s="10">
        <v>29</v>
      </c>
      <c r="C38" s="11" t="s">
        <v>31</v>
      </c>
      <c r="D38" s="11" t="s">
        <v>32</v>
      </c>
      <c r="E38" s="11" t="s">
        <v>118</v>
      </c>
      <c r="F38" s="11" t="s">
        <v>119</v>
      </c>
      <c r="G38" s="11" t="s">
        <v>40</v>
      </c>
      <c r="H38" s="12">
        <v>42697</v>
      </c>
      <c r="I38" s="11" t="s">
        <v>47</v>
      </c>
      <c r="J38" s="11" t="s">
        <v>48</v>
      </c>
      <c r="K38" s="11"/>
      <c r="L38" s="13">
        <v>1</v>
      </c>
      <c r="M38" s="14">
        <v>24</v>
      </c>
      <c r="N38" s="15">
        <v>494447.49</v>
      </c>
      <c r="O38" s="15">
        <v>494447.49</v>
      </c>
      <c r="P38" s="15">
        <v>420279</v>
      </c>
      <c r="Q38" s="11" t="s">
        <v>1</v>
      </c>
      <c r="R38" s="11" t="s">
        <v>1</v>
      </c>
      <c r="S38" s="11" t="s">
        <v>1</v>
      </c>
      <c r="T38" s="15">
        <v>37084.25</v>
      </c>
      <c r="U38" s="11" t="s">
        <v>1</v>
      </c>
      <c r="V38" s="11" t="s">
        <v>1</v>
      </c>
      <c r="W38" s="15">
        <v>494447.49</v>
      </c>
      <c r="X38" s="15">
        <v>37084.239999999998</v>
      </c>
      <c r="Y38" s="11" t="s">
        <v>1</v>
      </c>
      <c r="Z38" s="11" t="s">
        <v>1</v>
      </c>
      <c r="AA38" s="11" t="s">
        <v>1</v>
      </c>
    </row>
    <row r="39" spans="2:27" ht="38.25" x14ac:dyDescent="0.25">
      <c r="B39" s="10">
        <v>30</v>
      </c>
      <c r="C39" s="11" t="s">
        <v>31</v>
      </c>
      <c r="D39" s="11" t="s">
        <v>32</v>
      </c>
      <c r="E39" s="11" t="s">
        <v>120</v>
      </c>
      <c r="F39" s="11" t="s">
        <v>121</v>
      </c>
      <c r="G39" s="11" t="s">
        <v>35</v>
      </c>
      <c r="H39" s="12">
        <v>44090</v>
      </c>
      <c r="I39" s="11" t="s">
        <v>66</v>
      </c>
      <c r="J39" s="11" t="s">
        <v>67</v>
      </c>
      <c r="K39" s="11"/>
      <c r="L39" s="13">
        <v>1</v>
      </c>
      <c r="M39" s="14">
        <v>36</v>
      </c>
      <c r="N39" s="15">
        <v>638334.64</v>
      </c>
      <c r="O39" s="15">
        <v>638334.64</v>
      </c>
      <c r="P39" s="15">
        <v>542584.43999999994</v>
      </c>
      <c r="Q39" s="11" t="s">
        <v>1</v>
      </c>
      <c r="R39" s="11" t="s">
        <v>1</v>
      </c>
      <c r="S39" s="11" t="s">
        <v>1</v>
      </c>
      <c r="T39" s="15">
        <v>47875.1</v>
      </c>
      <c r="U39" s="11" t="s">
        <v>1</v>
      </c>
      <c r="V39" s="11" t="s">
        <v>1</v>
      </c>
      <c r="W39" s="15">
        <v>638334.64</v>
      </c>
      <c r="X39" s="15">
        <v>47875.1</v>
      </c>
      <c r="Y39" s="11" t="s">
        <v>1</v>
      </c>
      <c r="Z39" s="11" t="s">
        <v>1</v>
      </c>
      <c r="AA39" s="11" t="s">
        <v>1</v>
      </c>
    </row>
    <row r="40" spans="2:27" ht="38.25" x14ac:dyDescent="0.25">
      <c r="B40" s="10">
        <v>31</v>
      </c>
      <c r="C40" s="11" t="s">
        <v>31</v>
      </c>
      <c r="D40" s="11" t="s">
        <v>32</v>
      </c>
      <c r="E40" s="11" t="s">
        <v>122</v>
      </c>
      <c r="F40" s="11" t="s">
        <v>123</v>
      </c>
      <c r="G40" s="11" t="s">
        <v>40</v>
      </c>
      <c r="H40" s="12">
        <v>42576</v>
      </c>
      <c r="I40" s="11" t="s">
        <v>47</v>
      </c>
      <c r="J40" s="11" t="s">
        <v>48</v>
      </c>
      <c r="K40" s="11"/>
      <c r="L40" s="13">
        <v>2</v>
      </c>
      <c r="M40" s="14">
        <v>36</v>
      </c>
      <c r="N40" s="15">
        <v>565125</v>
      </c>
      <c r="O40" s="15">
        <v>565125</v>
      </c>
      <c r="P40" s="15">
        <v>480356.25</v>
      </c>
      <c r="Q40" s="11" t="s">
        <v>1</v>
      </c>
      <c r="R40" s="11" t="s">
        <v>1</v>
      </c>
      <c r="S40" s="11" t="s">
        <v>1</v>
      </c>
      <c r="T40" s="15">
        <v>42384.37</v>
      </c>
      <c r="U40" s="11" t="s">
        <v>1</v>
      </c>
      <c r="V40" s="11" t="s">
        <v>1</v>
      </c>
      <c r="W40" s="15">
        <v>522740.62</v>
      </c>
      <c r="X40" s="11" t="s">
        <v>1</v>
      </c>
      <c r="Y40" s="15">
        <v>42384.38</v>
      </c>
      <c r="Z40" s="11" t="s">
        <v>1</v>
      </c>
      <c r="AA40" s="11" t="s">
        <v>1</v>
      </c>
    </row>
    <row r="41" spans="2:27" ht="51" x14ac:dyDescent="0.25">
      <c r="B41" s="10">
        <v>32</v>
      </c>
      <c r="C41" s="11" t="s">
        <v>31</v>
      </c>
      <c r="D41" s="11" t="s">
        <v>32</v>
      </c>
      <c r="E41" s="11" t="s">
        <v>124</v>
      </c>
      <c r="F41" s="11" t="s">
        <v>125</v>
      </c>
      <c r="G41" s="11" t="s">
        <v>40</v>
      </c>
      <c r="H41" s="12">
        <v>42697</v>
      </c>
      <c r="I41" s="11" t="s">
        <v>83</v>
      </c>
      <c r="J41" s="11" t="s">
        <v>84</v>
      </c>
      <c r="K41" s="11"/>
      <c r="L41" s="13">
        <v>6</v>
      </c>
      <c r="M41" s="14">
        <v>36</v>
      </c>
      <c r="N41" s="15">
        <v>586477.19999999995</v>
      </c>
      <c r="O41" s="15">
        <v>586477.19999999995</v>
      </c>
      <c r="P41" s="15">
        <v>497792.2</v>
      </c>
      <c r="Q41" s="11" t="s">
        <v>1</v>
      </c>
      <c r="R41" s="11" t="s">
        <v>1</v>
      </c>
      <c r="S41" s="11" t="s">
        <v>1</v>
      </c>
      <c r="T41" s="15">
        <v>43934</v>
      </c>
      <c r="U41" s="11" t="s">
        <v>1</v>
      </c>
      <c r="V41" s="11" t="s">
        <v>1</v>
      </c>
      <c r="W41" s="15">
        <v>541726.19999999995</v>
      </c>
      <c r="X41" s="11" t="s">
        <v>1</v>
      </c>
      <c r="Y41" s="15">
        <v>44751</v>
      </c>
      <c r="Z41" s="11" t="s">
        <v>1</v>
      </c>
      <c r="AA41" s="11" t="s">
        <v>1</v>
      </c>
    </row>
    <row r="42" spans="2:27" ht="38.25" x14ac:dyDescent="0.25">
      <c r="B42" s="10">
        <v>33</v>
      </c>
      <c r="C42" s="11" t="s">
        <v>31</v>
      </c>
      <c r="D42" s="11" t="s">
        <v>32</v>
      </c>
      <c r="E42" s="11" t="s">
        <v>126</v>
      </c>
      <c r="F42" s="11" t="s">
        <v>127</v>
      </c>
      <c r="G42" s="11" t="s">
        <v>40</v>
      </c>
      <c r="H42" s="12">
        <v>42699</v>
      </c>
      <c r="I42" s="11" t="s">
        <v>47</v>
      </c>
      <c r="J42" s="11" t="s">
        <v>48</v>
      </c>
      <c r="K42" s="11"/>
      <c r="L42" s="13">
        <v>2</v>
      </c>
      <c r="M42" s="14">
        <v>36</v>
      </c>
      <c r="N42" s="15">
        <v>534575</v>
      </c>
      <c r="O42" s="15">
        <v>534575</v>
      </c>
      <c r="P42" s="15">
        <v>454389</v>
      </c>
      <c r="Q42" s="11" t="s">
        <v>1</v>
      </c>
      <c r="R42" s="11" t="s">
        <v>1</v>
      </c>
      <c r="S42" s="11" t="s">
        <v>1</v>
      </c>
      <c r="T42" s="15">
        <v>40093</v>
      </c>
      <c r="U42" s="11" t="s">
        <v>1</v>
      </c>
      <c r="V42" s="11" t="s">
        <v>1</v>
      </c>
      <c r="W42" s="15">
        <v>534575</v>
      </c>
      <c r="X42" s="15">
        <v>40093</v>
      </c>
      <c r="Y42" s="11" t="s">
        <v>1</v>
      </c>
      <c r="Z42" s="11" t="s">
        <v>1</v>
      </c>
      <c r="AA42" s="11" t="s">
        <v>1</v>
      </c>
    </row>
    <row r="43" spans="2:27" ht="51" x14ac:dyDescent="0.25">
      <c r="B43" s="10">
        <v>34</v>
      </c>
      <c r="C43" s="11" t="s">
        <v>31</v>
      </c>
      <c r="D43" s="11" t="s">
        <v>32</v>
      </c>
      <c r="E43" s="11" t="s">
        <v>128</v>
      </c>
      <c r="F43" s="11" t="s">
        <v>129</v>
      </c>
      <c r="G43" s="11" t="s">
        <v>40</v>
      </c>
      <c r="H43" s="12">
        <v>42699</v>
      </c>
      <c r="I43" s="11" t="s">
        <v>130</v>
      </c>
      <c r="J43" s="11" t="s">
        <v>131</v>
      </c>
      <c r="K43" s="11" t="s">
        <v>132</v>
      </c>
      <c r="L43" s="13">
        <v>3</v>
      </c>
      <c r="M43" s="14">
        <v>34</v>
      </c>
      <c r="N43" s="15">
        <v>560000</v>
      </c>
      <c r="O43" s="15">
        <v>560000</v>
      </c>
      <c r="P43" s="15">
        <v>476000</v>
      </c>
      <c r="Q43" s="11" t="s">
        <v>1</v>
      </c>
      <c r="R43" s="11" t="s">
        <v>1</v>
      </c>
      <c r="S43" s="11" t="s">
        <v>1</v>
      </c>
      <c r="T43" s="15">
        <v>42000</v>
      </c>
      <c r="U43" s="11" t="s">
        <v>1</v>
      </c>
      <c r="V43" s="11" t="s">
        <v>1</v>
      </c>
      <c r="W43" s="15">
        <v>518000</v>
      </c>
      <c r="X43" s="11" t="s">
        <v>1</v>
      </c>
      <c r="Y43" s="15">
        <v>42000</v>
      </c>
      <c r="Z43" s="11" t="s">
        <v>1</v>
      </c>
      <c r="AA43" s="11" t="s">
        <v>1</v>
      </c>
    </row>
    <row r="44" spans="2:27" ht="38.25" x14ac:dyDescent="0.25">
      <c r="B44" s="10">
        <v>35</v>
      </c>
      <c r="C44" s="11" t="s">
        <v>31</v>
      </c>
      <c r="D44" s="11" t="s">
        <v>32</v>
      </c>
      <c r="E44" s="11" t="s">
        <v>133</v>
      </c>
      <c r="F44" s="11" t="s">
        <v>134</v>
      </c>
      <c r="G44" s="11" t="s">
        <v>40</v>
      </c>
      <c r="H44" s="12">
        <v>42697</v>
      </c>
      <c r="I44" s="11" t="s">
        <v>135</v>
      </c>
      <c r="J44" s="11" t="s">
        <v>136</v>
      </c>
      <c r="K44" s="11"/>
      <c r="L44" s="13">
        <v>1</v>
      </c>
      <c r="M44" s="14">
        <v>36</v>
      </c>
      <c r="N44" s="15">
        <v>647998.66</v>
      </c>
      <c r="O44" s="15">
        <v>647998.66</v>
      </c>
      <c r="P44" s="15">
        <v>550798.86</v>
      </c>
      <c r="Q44" s="11" t="s">
        <v>1</v>
      </c>
      <c r="R44" s="11" t="s">
        <v>1</v>
      </c>
      <c r="S44" s="11" t="s">
        <v>1</v>
      </c>
      <c r="T44" s="15">
        <v>48599.9</v>
      </c>
      <c r="U44" s="11" t="s">
        <v>1</v>
      </c>
      <c r="V44" s="11" t="s">
        <v>1</v>
      </c>
      <c r="W44" s="15">
        <v>647998.66</v>
      </c>
      <c r="X44" s="15">
        <v>48599.9</v>
      </c>
      <c r="Y44" s="11" t="s">
        <v>1</v>
      </c>
      <c r="Z44" s="11" t="s">
        <v>1</v>
      </c>
      <c r="AA44" s="11" t="s">
        <v>1</v>
      </c>
    </row>
    <row r="45" spans="2:27" ht="51" x14ac:dyDescent="0.25">
      <c r="B45" s="10">
        <v>36</v>
      </c>
      <c r="C45" s="11" t="s">
        <v>31</v>
      </c>
      <c r="D45" s="11" t="s">
        <v>32</v>
      </c>
      <c r="E45" s="11" t="s">
        <v>137</v>
      </c>
      <c r="F45" s="11" t="s">
        <v>138</v>
      </c>
      <c r="G45" s="11" t="s">
        <v>40</v>
      </c>
      <c r="H45" s="12">
        <v>42697</v>
      </c>
      <c r="I45" s="11" t="s">
        <v>139</v>
      </c>
      <c r="J45" s="11" t="s">
        <v>140</v>
      </c>
      <c r="K45" s="11"/>
      <c r="L45" s="13">
        <v>1</v>
      </c>
      <c r="M45" s="14">
        <v>30</v>
      </c>
      <c r="N45" s="15">
        <v>586422.38</v>
      </c>
      <c r="O45" s="15">
        <v>586422.38</v>
      </c>
      <c r="P45" s="15">
        <v>498459.02</v>
      </c>
      <c r="Q45" s="11" t="s">
        <v>1</v>
      </c>
      <c r="R45" s="11" t="s">
        <v>1</v>
      </c>
      <c r="S45" s="11" t="s">
        <v>1</v>
      </c>
      <c r="T45" s="15">
        <v>43981.68</v>
      </c>
      <c r="U45" s="11" t="s">
        <v>1</v>
      </c>
      <c r="V45" s="11" t="s">
        <v>1</v>
      </c>
      <c r="W45" s="15">
        <v>586422.38</v>
      </c>
      <c r="X45" s="15">
        <v>43981.68</v>
      </c>
      <c r="Y45" s="11" t="s">
        <v>1</v>
      </c>
      <c r="Z45" s="11" t="s">
        <v>1</v>
      </c>
      <c r="AA45" s="11" t="s">
        <v>1</v>
      </c>
    </row>
    <row r="46" spans="2:27" ht="51" x14ac:dyDescent="0.25">
      <c r="B46" s="10">
        <v>37</v>
      </c>
      <c r="C46" s="11" t="s">
        <v>31</v>
      </c>
      <c r="D46" s="11" t="s">
        <v>32</v>
      </c>
      <c r="E46" s="11" t="s">
        <v>141</v>
      </c>
      <c r="F46" s="11" t="s">
        <v>142</v>
      </c>
      <c r="G46" s="11" t="s">
        <v>40</v>
      </c>
      <c r="H46" s="12">
        <v>42697</v>
      </c>
      <c r="I46" s="11" t="s">
        <v>47</v>
      </c>
      <c r="J46" s="11" t="s">
        <v>48</v>
      </c>
      <c r="K46" s="11"/>
      <c r="L46" s="13">
        <v>1</v>
      </c>
      <c r="M46" s="14">
        <v>36</v>
      </c>
      <c r="N46" s="15">
        <v>560000</v>
      </c>
      <c r="O46" s="15">
        <v>560000</v>
      </c>
      <c r="P46" s="15">
        <v>476000</v>
      </c>
      <c r="Q46" s="11" t="s">
        <v>1</v>
      </c>
      <c r="R46" s="11" t="s">
        <v>1</v>
      </c>
      <c r="S46" s="11" t="s">
        <v>1</v>
      </c>
      <c r="T46" s="15">
        <v>42000</v>
      </c>
      <c r="U46" s="11" t="s">
        <v>1</v>
      </c>
      <c r="V46" s="11" t="s">
        <v>1</v>
      </c>
      <c r="W46" s="15">
        <v>518000</v>
      </c>
      <c r="X46" s="11" t="s">
        <v>1</v>
      </c>
      <c r="Y46" s="15">
        <v>42000</v>
      </c>
      <c r="Z46" s="11" t="s">
        <v>1</v>
      </c>
      <c r="AA46" s="11" t="s">
        <v>1</v>
      </c>
    </row>
    <row r="47" spans="2:27" ht="38.25" x14ac:dyDescent="0.25">
      <c r="B47" s="10">
        <v>38</v>
      </c>
      <c r="C47" s="11" t="s">
        <v>31</v>
      </c>
      <c r="D47" s="11" t="s">
        <v>32</v>
      </c>
      <c r="E47" s="11" t="s">
        <v>143</v>
      </c>
      <c r="F47" s="11" t="s">
        <v>144</v>
      </c>
      <c r="G47" s="11" t="s">
        <v>40</v>
      </c>
      <c r="H47" s="12">
        <v>42697</v>
      </c>
      <c r="I47" s="11" t="s">
        <v>47</v>
      </c>
      <c r="J47" s="11" t="s">
        <v>48</v>
      </c>
      <c r="K47" s="11"/>
      <c r="L47" s="13">
        <v>1</v>
      </c>
      <c r="M47" s="14">
        <v>36</v>
      </c>
      <c r="N47" s="15">
        <v>648000</v>
      </c>
      <c r="O47" s="15">
        <v>648000</v>
      </c>
      <c r="P47" s="15">
        <v>550800</v>
      </c>
      <c r="Q47" s="11" t="s">
        <v>1</v>
      </c>
      <c r="R47" s="11" t="s">
        <v>1</v>
      </c>
      <c r="S47" s="11" t="s">
        <v>1</v>
      </c>
      <c r="T47" s="15">
        <v>48600</v>
      </c>
      <c r="U47" s="11" t="s">
        <v>1</v>
      </c>
      <c r="V47" s="11" t="s">
        <v>1</v>
      </c>
      <c r="W47" s="15">
        <v>599400</v>
      </c>
      <c r="X47" s="11" t="s">
        <v>1</v>
      </c>
      <c r="Y47" s="15">
        <v>48600</v>
      </c>
      <c r="Z47" s="11" t="s">
        <v>1</v>
      </c>
      <c r="AA47" s="11" t="s">
        <v>1</v>
      </c>
    </row>
    <row r="48" spans="2:27" ht="51" x14ac:dyDescent="0.25">
      <c r="B48" s="10">
        <v>39</v>
      </c>
      <c r="C48" s="11" t="s">
        <v>31</v>
      </c>
      <c r="D48" s="11" t="s">
        <v>32</v>
      </c>
      <c r="E48" s="11" t="s">
        <v>145</v>
      </c>
      <c r="F48" s="11" t="s">
        <v>146</v>
      </c>
      <c r="G48" s="11" t="s">
        <v>35</v>
      </c>
      <c r="H48" s="12">
        <v>43776</v>
      </c>
      <c r="I48" s="11" t="s">
        <v>147</v>
      </c>
      <c r="J48" s="11" t="s">
        <v>148</v>
      </c>
      <c r="K48" s="11"/>
      <c r="L48" s="13">
        <v>1</v>
      </c>
      <c r="M48" s="14">
        <v>30</v>
      </c>
      <c r="N48" s="15">
        <v>642467.19999999995</v>
      </c>
      <c r="O48" s="15">
        <v>642467.19999999995</v>
      </c>
      <c r="P48" s="15">
        <v>546097.12</v>
      </c>
      <c r="Q48" s="11" t="s">
        <v>1</v>
      </c>
      <c r="R48" s="11" t="s">
        <v>1</v>
      </c>
      <c r="S48" s="11" t="s">
        <v>1</v>
      </c>
      <c r="T48" s="15">
        <v>48185.05</v>
      </c>
      <c r="U48" s="11" t="s">
        <v>1</v>
      </c>
      <c r="V48" s="11" t="s">
        <v>1</v>
      </c>
      <c r="W48" s="15">
        <v>642467.19999999995</v>
      </c>
      <c r="X48" s="15">
        <v>48185.03</v>
      </c>
      <c r="Y48" s="11" t="s">
        <v>1</v>
      </c>
      <c r="Z48" s="11" t="s">
        <v>1</v>
      </c>
      <c r="AA48" s="11" t="s">
        <v>1</v>
      </c>
    </row>
    <row r="49" spans="2:27" ht="38.25" x14ac:dyDescent="0.25">
      <c r="B49" s="10">
        <v>40</v>
      </c>
      <c r="C49" s="11" t="s">
        <v>31</v>
      </c>
      <c r="D49" s="11" t="s">
        <v>32</v>
      </c>
      <c r="E49" s="11" t="s">
        <v>149</v>
      </c>
      <c r="F49" s="11" t="s">
        <v>150</v>
      </c>
      <c r="G49" s="11" t="s">
        <v>40</v>
      </c>
      <c r="H49" s="12">
        <v>42697</v>
      </c>
      <c r="I49" s="11" t="s">
        <v>47</v>
      </c>
      <c r="J49" s="11" t="s">
        <v>48</v>
      </c>
      <c r="K49" s="11"/>
      <c r="L49" s="13">
        <v>3</v>
      </c>
      <c r="M49" s="14">
        <v>36</v>
      </c>
      <c r="N49" s="15">
        <v>650445.56000000006</v>
      </c>
      <c r="O49" s="15">
        <v>647659.06000000006</v>
      </c>
      <c r="P49" s="15">
        <v>550510.18999999994</v>
      </c>
      <c r="Q49" s="11" t="s">
        <v>1</v>
      </c>
      <c r="R49" s="11" t="s">
        <v>1</v>
      </c>
      <c r="S49" s="11" t="s">
        <v>1</v>
      </c>
      <c r="T49" s="15">
        <v>48574.43</v>
      </c>
      <c r="U49" s="11" t="s">
        <v>1</v>
      </c>
      <c r="V49" s="11" t="s">
        <v>1</v>
      </c>
      <c r="W49" s="15">
        <v>647659.06000000006</v>
      </c>
      <c r="X49" s="15">
        <v>48574.44</v>
      </c>
      <c r="Y49" s="11" t="s">
        <v>1</v>
      </c>
      <c r="Z49" s="15">
        <v>2786.5</v>
      </c>
      <c r="AA49" s="11" t="s">
        <v>1</v>
      </c>
    </row>
    <row r="50" spans="2:27" ht="38.25" x14ac:dyDescent="0.25">
      <c r="B50" s="10">
        <v>41</v>
      </c>
      <c r="C50" s="11" t="s">
        <v>31</v>
      </c>
      <c r="D50" s="11" t="s">
        <v>32</v>
      </c>
      <c r="E50" s="11" t="s">
        <v>151</v>
      </c>
      <c r="F50" s="11" t="s">
        <v>152</v>
      </c>
      <c r="G50" s="11" t="s">
        <v>35</v>
      </c>
      <c r="H50" s="12">
        <v>43922</v>
      </c>
      <c r="I50" s="11" t="s">
        <v>66</v>
      </c>
      <c r="J50" s="11" t="s">
        <v>67</v>
      </c>
      <c r="K50" s="11"/>
      <c r="L50" s="13">
        <v>1</v>
      </c>
      <c r="M50" s="14">
        <v>35</v>
      </c>
      <c r="N50" s="15">
        <v>647993.27</v>
      </c>
      <c r="O50" s="15">
        <v>647993.27</v>
      </c>
      <c r="P50" s="15">
        <v>550794.28</v>
      </c>
      <c r="Q50" s="11" t="s">
        <v>1</v>
      </c>
      <c r="R50" s="11" t="s">
        <v>1</v>
      </c>
      <c r="S50" s="11" t="s">
        <v>1</v>
      </c>
      <c r="T50" s="15">
        <v>48599.5</v>
      </c>
      <c r="U50" s="11" t="s">
        <v>1</v>
      </c>
      <c r="V50" s="11" t="s">
        <v>1</v>
      </c>
      <c r="W50" s="15">
        <v>647993.27</v>
      </c>
      <c r="X50" s="15">
        <v>48599.49</v>
      </c>
      <c r="Y50" s="11" t="s">
        <v>1</v>
      </c>
      <c r="Z50" s="11" t="s">
        <v>1</v>
      </c>
      <c r="AA50" s="11" t="s">
        <v>1</v>
      </c>
    </row>
    <row r="51" spans="2:27" ht="38.25" x14ac:dyDescent="0.25">
      <c r="B51" s="10">
        <v>42</v>
      </c>
      <c r="C51" s="11" t="s">
        <v>31</v>
      </c>
      <c r="D51" s="11" t="s">
        <v>32</v>
      </c>
      <c r="E51" s="11" t="s">
        <v>153</v>
      </c>
      <c r="F51" s="11" t="s">
        <v>154</v>
      </c>
      <c r="G51" s="11" t="s">
        <v>40</v>
      </c>
      <c r="H51" s="12">
        <v>42697</v>
      </c>
      <c r="I51" s="11" t="s">
        <v>47</v>
      </c>
      <c r="J51" s="11" t="s">
        <v>48</v>
      </c>
      <c r="K51" s="11"/>
      <c r="L51" s="13">
        <v>4</v>
      </c>
      <c r="M51" s="14">
        <v>36</v>
      </c>
      <c r="N51" s="15">
        <v>600000</v>
      </c>
      <c r="O51" s="15">
        <v>600000</v>
      </c>
      <c r="P51" s="15">
        <v>510000</v>
      </c>
      <c r="Q51" s="11" t="s">
        <v>1</v>
      </c>
      <c r="R51" s="11" t="s">
        <v>1</v>
      </c>
      <c r="S51" s="11" t="s">
        <v>1</v>
      </c>
      <c r="T51" s="15">
        <v>45000</v>
      </c>
      <c r="U51" s="11" t="s">
        <v>1</v>
      </c>
      <c r="V51" s="11" t="s">
        <v>1</v>
      </c>
      <c r="W51" s="15">
        <v>555000</v>
      </c>
      <c r="X51" s="11" t="s">
        <v>1</v>
      </c>
      <c r="Y51" s="15">
        <v>45000</v>
      </c>
      <c r="Z51" s="11" t="s">
        <v>1</v>
      </c>
      <c r="AA51" s="11" t="s">
        <v>1</v>
      </c>
    </row>
    <row r="52" spans="2:27" ht="25.5" x14ac:dyDescent="0.25">
      <c r="B52" s="10">
        <v>43</v>
      </c>
      <c r="C52" s="11" t="s">
        <v>31</v>
      </c>
      <c r="D52" s="11" t="s">
        <v>32</v>
      </c>
      <c r="E52" s="11" t="s">
        <v>155</v>
      </c>
      <c r="F52" s="11" t="s">
        <v>156</v>
      </c>
      <c r="G52" s="11" t="s">
        <v>35</v>
      </c>
      <c r="H52" s="12">
        <v>43956</v>
      </c>
      <c r="I52" s="11" t="s">
        <v>157</v>
      </c>
      <c r="J52" s="11" t="s">
        <v>158</v>
      </c>
      <c r="K52" s="11"/>
      <c r="L52" s="13">
        <v>1</v>
      </c>
      <c r="M52" s="14">
        <v>35</v>
      </c>
      <c r="N52" s="15">
        <v>648331.81000000006</v>
      </c>
      <c r="O52" s="15">
        <v>648331.81000000006</v>
      </c>
      <c r="P52" s="15">
        <v>551082.03</v>
      </c>
      <c r="Q52" s="11" t="s">
        <v>1</v>
      </c>
      <c r="R52" s="11" t="s">
        <v>1</v>
      </c>
      <c r="S52" s="11" t="s">
        <v>1</v>
      </c>
      <c r="T52" s="15">
        <v>48624.9</v>
      </c>
      <c r="U52" s="11" t="s">
        <v>1</v>
      </c>
      <c r="V52" s="11" t="s">
        <v>1</v>
      </c>
      <c r="W52" s="15">
        <v>615915.21</v>
      </c>
      <c r="X52" s="15">
        <v>16208.28</v>
      </c>
      <c r="Y52" s="15">
        <v>32416.6</v>
      </c>
      <c r="Z52" s="11" t="s">
        <v>1</v>
      </c>
      <c r="AA52" s="11" t="s">
        <v>1</v>
      </c>
    </row>
    <row r="53" spans="2:27" ht="51" x14ac:dyDescent="0.25">
      <c r="B53" s="10">
        <v>44</v>
      </c>
      <c r="C53" s="11" t="s">
        <v>31</v>
      </c>
      <c r="D53" s="11" t="s">
        <v>32</v>
      </c>
      <c r="E53" s="11" t="s">
        <v>159</v>
      </c>
      <c r="F53" s="11" t="s">
        <v>160</v>
      </c>
      <c r="G53" s="11" t="s">
        <v>40</v>
      </c>
      <c r="H53" s="12">
        <v>42697</v>
      </c>
      <c r="I53" s="11" t="s">
        <v>130</v>
      </c>
      <c r="J53" s="11" t="s">
        <v>131</v>
      </c>
      <c r="K53" s="11"/>
      <c r="L53" s="13">
        <v>1</v>
      </c>
      <c r="M53" s="14">
        <v>30</v>
      </c>
      <c r="N53" s="15">
        <v>589000</v>
      </c>
      <c r="O53" s="15">
        <v>589000</v>
      </c>
      <c r="P53" s="15">
        <v>500650</v>
      </c>
      <c r="Q53" s="11" t="s">
        <v>1</v>
      </c>
      <c r="R53" s="11" t="s">
        <v>1</v>
      </c>
      <c r="S53" s="11" t="s">
        <v>1</v>
      </c>
      <c r="T53" s="15">
        <v>44175</v>
      </c>
      <c r="U53" s="11" t="s">
        <v>1</v>
      </c>
      <c r="V53" s="11" t="s">
        <v>1</v>
      </c>
      <c r="W53" s="15">
        <v>544825</v>
      </c>
      <c r="X53" s="11" t="s">
        <v>1</v>
      </c>
      <c r="Y53" s="15">
        <v>44175</v>
      </c>
      <c r="Z53" s="11" t="s">
        <v>1</v>
      </c>
      <c r="AA53" s="11" t="s">
        <v>1</v>
      </c>
    </row>
    <row r="54" spans="2:27" ht="38.25" x14ac:dyDescent="0.25">
      <c r="B54" s="10">
        <v>45</v>
      </c>
      <c r="C54" s="11" t="s">
        <v>31</v>
      </c>
      <c r="D54" s="11" t="s">
        <v>32</v>
      </c>
      <c r="E54" s="11" t="s">
        <v>161</v>
      </c>
      <c r="F54" s="11" t="s">
        <v>162</v>
      </c>
      <c r="G54" s="11" t="s">
        <v>35</v>
      </c>
      <c r="H54" s="12">
        <v>43983</v>
      </c>
      <c r="I54" s="11" t="s">
        <v>135</v>
      </c>
      <c r="J54" s="11" t="s">
        <v>136</v>
      </c>
      <c r="K54" s="11"/>
      <c r="L54" s="13">
        <v>1</v>
      </c>
      <c r="M54" s="14">
        <v>36</v>
      </c>
      <c r="N54" s="15">
        <v>653413.38</v>
      </c>
      <c r="O54" s="15">
        <v>653413.38</v>
      </c>
      <c r="P54" s="15">
        <v>546580.29</v>
      </c>
      <c r="Q54" s="11" t="s">
        <v>1</v>
      </c>
      <c r="R54" s="11" t="s">
        <v>1</v>
      </c>
      <c r="S54" s="11" t="s">
        <v>1</v>
      </c>
      <c r="T54" s="15">
        <v>49006</v>
      </c>
      <c r="U54" s="11" t="s">
        <v>1</v>
      </c>
      <c r="V54" s="11" t="s">
        <v>1</v>
      </c>
      <c r="W54" s="15">
        <v>595586.29</v>
      </c>
      <c r="X54" s="11" t="s">
        <v>1</v>
      </c>
      <c r="Y54" s="15">
        <v>57827.09</v>
      </c>
      <c r="Z54" s="11" t="s">
        <v>1</v>
      </c>
      <c r="AA54" s="11" t="s">
        <v>1</v>
      </c>
    </row>
    <row r="55" spans="2:27" ht="38.25" x14ac:dyDescent="0.25">
      <c r="B55" s="10">
        <v>46</v>
      </c>
      <c r="C55" s="11" t="s">
        <v>31</v>
      </c>
      <c r="D55" s="11" t="s">
        <v>32</v>
      </c>
      <c r="E55" s="11" t="s">
        <v>163</v>
      </c>
      <c r="F55" s="11" t="s">
        <v>164</v>
      </c>
      <c r="G55" s="11" t="s">
        <v>35</v>
      </c>
      <c r="H55" s="12">
        <v>43937</v>
      </c>
      <c r="I55" s="11" t="s">
        <v>47</v>
      </c>
      <c r="J55" s="11" t="s">
        <v>48</v>
      </c>
      <c r="K55" s="11" t="s">
        <v>165</v>
      </c>
      <c r="L55" s="13">
        <v>2</v>
      </c>
      <c r="M55" s="14">
        <v>36</v>
      </c>
      <c r="N55" s="15">
        <v>644456.79</v>
      </c>
      <c r="O55" s="15">
        <v>644456.79</v>
      </c>
      <c r="P55" s="15">
        <v>547788.27</v>
      </c>
      <c r="Q55" s="11" t="s">
        <v>1</v>
      </c>
      <c r="R55" s="11" t="s">
        <v>1</v>
      </c>
      <c r="S55" s="11" t="s">
        <v>1</v>
      </c>
      <c r="T55" s="15">
        <v>48334.26</v>
      </c>
      <c r="U55" s="11" t="s">
        <v>1</v>
      </c>
      <c r="V55" s="11" t="s">
        <v>1</v>
      </c>
      <c r="W55" s="15">
        <v>634789.28</v>
      </c>
      <c r="X55" s="15">
        <v>38666.75</v>
      </c>
      <c r="Y55" s="15">
        <v>9667.51</v>
      </c>
      <c r="Z55" s="11" t="s">
        <v>1</v>
      </c>
      <c r="AA55" s="11" t="s">
        <v>1</v>
      </c>
    </row>
    <row r="56" spans="2:27" ht="25.5" x14ac:dyDescent="0.25">
      <c r="B56" s="10">
        <v>47</v>
      </c>
      <c r="C56" s="11" t="s">
        <v>31</v>
      </c>
      <c r="D56" s="11" t="s">
        <v>32</v>
      </c>
      <c r="E56" s="11" t="s">
        <v>166</v>
      </c>
      <c r="F56" s="11" t="s">
        <v>167</v>
      </c>
      <c r="G56" s="11" t="s">
        <v>104</v>
      </c>
      <c r="H56" s="12">
        <v>42783</v>
      </c>
      <c r="I56" s="11" t="s">
        <v>54</v>
      </c>
      <c r="J56" s="11" t="s">
        <v>55</v>
      </c>
      <c r="K56" s="11"/>
      <c r="L56" s="13">
        <v>1</v>
      </c>
      <c r="M56" s="14">
        <v>36</v>
      </c>
      <c r="N56" s="15">
        <v>633560.34</v>
      </c>
      <c r="O56" s="15">
        <v>633560.34</v>
      </c>
      <c r="P56" s="15">
        <v>538526.27</v>
      </c>
      <c r="Q56" s="11" t="s">
        <v>1</v>
      </c>
      <c r="R56" s="11" t="s">
        <v>1</v>
      </c>
      <c r="S56" s="11" t="s">
        <v>1</v>
      </c>
      <c r="T56" s="15">
        <v>47517.04</v>
      </c>
      <c r="U56" s="11" t="s">
        <v>1</v>
      </c>
      <c r="V56" s="11" t="s">
        <v>1</v>
      </c>
      <c r="W56" s="15">
        <v>605257.49</v>
      </c>
      <c r="X56" s="15">
        <v>19214.18</v>
      </c>
      <c r="Y56" s="15">
        <v>28302.85</v>
      </c>
      <c r="Z56" s="11" t="s">
        <v>1</v>
      </c>
      <c r="AA56" s="11" t="s">
        <v>1</v>
      </c>
    </row>
    <row r="57" spans="2:27" ht="38.25" x14ac:dyDescent="0.25">
      <c r="B57" s="10">
        <v>48</v>
      </c>
      <c r="C57" s="11" t="s">
        <v>31</v>
      </c>
      <c r="D57" s="11" t="s">
        <v>32</v>
      </c>
      <c r="E57" s="11" t="s">
        <v>168</v>
      </c>
      <c r="F57" s="11" t="s">
        <v>169</v>
      </c>
      <c r="G57" s="11" t="s">
        <v>40</v>
      </c>
      <c r="H57" s="12">
        <v>42699</v>
      </c>
      <c r="I57" s="11" t="s">
        <v>54</v>
      </c>
      <c r="J57" s="11" t="s">
        <v>55</v>
      </c>
      <c r="K57" s="11"/>
      <c r="L57" s="13">
        <v>2</v>
      </c>
      <c r="M57" s="14">
        <v>36</v>
      </c>
      <c r="N57" s="15">
        <v>464937.1</v>
      </c>
      <c r="O57" s="15">
        <v>464937.1</v>
      </c>
      <c r="P57" s="15">
        <v>395196.52</v>
      </c>
      <c r="Q57" s="11" t="s">
        <v>1</v>
      </c>
      <c r="R57" s="11" t="s">
        <v>1</v>
      </c>
      <c r="S57" s="11" t="s">
        <v>1</v>
      </c>
      <c r="T57" s="15">
        <v>34870.29</v>
      </c>
      <c r="U57" s="11" t="s">
        <v>1</v>
      </c>
      <c r="V57" s="11" t="s">
        <v>1</v>
      </c>
      <c r="W57" s="15">
        <v>430066.81</v>
      </c>
      <c r="X57" s="11" t="s">
        <v>1</v>
      </c>
      <c r="Y57" s="15">
        <v>34870.29</v>
      </c>
      <c r="Z57" s="11" t="s">
        <v>1</v>
      </c>
      <c r="AA57" s="11" t="s">
        <v>1</v>
      </c>
    </row>
    <row r="58" spans="2:27" ht="38.25" x14ac:dyDescent="0.25">
      <c r="B58" s="10">
        <v>49</v>
      </c>
      <c r="C58" s="11" t="s">
        <v>31</v>
      </c>
      <c r="D58" s="11" t="s">
        <v>32</v>
      </c>
      <c r="E58" s="11" t="s">
        <v>170</v>
      </c>
      <c r="F58" s="11" t="s">
        <v>171</v>
      </c>
      <c r="G58" s="11" t="s">
        <v>35</v>
      </c>
      <c r="H58" s="12">
        <v>43992</v>
      </c>
      <c r="I58" s="11" t="s">
        <v>47</v>
      </c>
      <c r="J58" s="11" t="s">
        <v>48</v>
      </c>
      <c r="K58" s="11"/>
      <c r="L58" s="13">
        <v>2</v>
      </c>
      <c r="M58" s="14">
        <v>36</v>
      </c>
      <c r="N58" s="15">
        <v>607953.14</v>
      </c>
      <c r="O58" s="15">
        <v>607953.14</v>
      </c>
      <c r="P58" s="15">
        <v>516760.17</v>
      </c>
      <c r="Q58" s="11" t="s">
        <v>1</v>
      </c>
      <c r="R58" s="11" t="s">
        <v>1</v>
      </c>
      <c r="S58" s="11" t="s">
        <v>1</v>
      </c>
      <c r="T58" s="15">
        <v>45596.49</v>
      </c>
      <c r="U58" s="11" t="s">
        <v>1</v>
      </c>
      <c r="V58" s="11" t="s">
        <v>1</v>
      </c>
      <c r="W58" s="15">
        <v>607953.14</v>
      </c>
      <c r="X58" s="15">
        <v>45596.480000000003</v>
      </c>
      <c r="Y58" s="11" t="s">
        <v>1</v>
      </c>
      <c r="Z58" s="11" t="s">
        <v>1</v>
      </c>
      <c r="AA58" s="11" t="s">
        <v>1</v>
      </c>
    </row>
    <row r="59" spans="2:27" ht="76.5" x14ac:dyDescent="0.25">
      <c r="B59" s="10">
        <v>50</v>
      </c>
      <c r="C59" s="11" t="s">
        <v>31</v>
      </c>
      <c r="D59" s="11" t="s">
        <v>32</v>
      </c>
      <c r="E59" s="11" t="s">
        <v>172</v>
      </c>
      <c r="F59" s="11" t="s">
        <v>173</v>
      </c>
      <c r="G59" s="11" t="s">
        <v>40</v>
      </c>
      <c r="H59" s="12">
        <v>42699</v>
      </c>
      <c r="I59" s="11" t="s">
        <v>47</v>
      </c>
      <c r="J59" s="11" t="s">
        <v>48</v>
      </c>
      <c r="K59" s="11" t="s">
        <v>174</v>
      </c>
      <c r="L59" s="13">
        <v>2</v>
      </c>
      <c r="M59" s="14">
        <v>36</v>
      </c>
      <c r="N59" s="15">
        <v>645623.27</v>
      </c>
      <c r="O59" s="15">
        <v>645623.27</v>
      </c>
      <c r="P59" s="15">
        <v>548779.78</v>
      </c>
      <c r="Q59" s="11" t="s">
        <v>1</v>
      </c>
      <c r="R59" s="11" t="s">
        <v>1</v>
      </c>
      <c r="S59" s="11" t="s">
        <v>1</v>
      </c>
      <c r="T59" s="15">
        <v>48421.74</v>
      </c>
      <c r="U59" s="11" t="s">
        <v>1</v>
      </c>
      <c r="V59" s="11" t="s">
        <v>1</v>
      </c>
      <c r="W59" s="15">
        <v>597201.52</v>
      </c>
      <c r="X59" s="11" t="s">
        <v>1</v>
      </c>
      <c r="Y59" s="15">
        <v>48421.75</v>
      </c>
      <c r="Z59" s="11" t="s">
        <v>1</v>
      </c>
      <c r="AA59" s="11" t="s">
        <v>1</v>
      </c>
    </row>
    <row r="60" spans="2:27" ht="38.25" x14ac:dyDescent="0.25">
      <c r="B60" s="10">
        <v>51</v>
      </c>
      <c r="C60" s="11" t="s">
        <v>31</v>
      </c>
      <c r="D60" s="11" t="s">
        <v>32</v>
      </c>
      <c r="E60" s="11" t="s">
        <v>175</v>
      </c>
      <c r="F60" s="11" t="s">
        <v>176</v>
      </c>
      <c r="G60" s="11" t="s">
        <v>40</v>
      </c>
      <c r="H60" s="12">
        <v>42576</v>
      </c>
      <c r="I60" s="11" t="s">
        <v>83</v>
      </c>
      <c r="J60" s="11" t="s">
        <v>84</v>
      </c>
      <c r="K60" s="11" t="s">
        <v>177</v>
      </c>
      <c r="L60" s="13">
        <v>3</v>
      </c>
      <c r="M60" s="14">
        <v>14</v>
      </c>
      <c r="N60" s="15">
        <v>30001</v>
      </c>
      <c r="O60" s="15">
        <v>30001</v>
      </c>
      <c r="P60" s="15">
        <v>25500</v>
      </c>
      <c r="Q60" s="11" t="s">
        <v>1</v>
      </c>
      <c r="R60" s="11" t="s">
        <v>1</v>
      </c>
      <c r="S60" s="11" t="s">
        <v>1</v>
      </c>
      <c r="T60" s="15">
        <v>1500</v>
      </c>
      <c r="U60" s="11" t="s">
        <v>1</v>
      </c>
      <c r="V60" s="11" t="s">
        <v>1</v>
      </c>
      <c r="W60" s="15">
        <v>30001</v>
      </c>
      <c r="X60" s="15">
        <v>3001</v>
      </c>
      <c r="Y60" s="11" t="s">
        <v>1</v>
      </c>
      <c r="Z60" s="11" t="s">
        <v>1</v>
      </c>
      <c r="AA60" s="11" t="s">
        <v>1</v>
      </c>
    </row>
    <row r="61" spans="2:27" ht="63.75" x14ac:dyDescent="0.25">
      <c r="B61" s="10">
        <v>52</v>
      </c>
      <c r="C61" s="11" t="s">
        <v>31</v>
      </c>
      <c r="D61" s="11" t="s">
        <v>32</v>
      </c>
      <c r="E61" s="11" t="s">
        <v>178</v>
      </c>
      <c r="F61" s="11" t="s">
        <v>179</v>
      </c>
      <c r="G61" s="11" t="s">
        <v>40</v>
      </c>
      <c r="H61" s="12">
        <v>42697</v>
      </c>
      <c r="I61" s="11" t="s">
        <v>157</v>
      </c>
      <c r="J61" s="11" t="s">
        <v>158</v>
      </c>
      <c r="K61" s="11" t="s">
        <v>180</v>
      </c>
      <c r="L61" s="13">
        <v>2</v>
      </c>
      <c r="M61" s="14">
        <v>36</v>
      </c>
      <c r="N61" s="15">
        <v>648641.07999999996</v>
      </c>
      <c r="O61" s="15">
        <v>648641.07999999996</v>
      </c>
      <c r="P61" s="15">
        <v>551344.91</v>
      </c>
      <c r="Q61" s="11" t="s">
        <v>1</v>
      </c>
      <c r="R61" s="11" t="s">
        <v>1</v>
      </c>
      <c r="S61" s="11" t="s">
        <v>1</v>
      </c>
      <c r="T61" s="15">
        <v>48648.08</v>
      </c>
      <c r="U61" s="11" t="s">
        <v>1</v>
      </c>
      <c r="V61" s="11" t="s">
        <v>1</v>
      </c>
      <c r="W61" s="15">
        <v>616209.03</v>
      </c>
      <c r="X61" s="15">
        <v>16216.04</v>
      </c>
      <c r="Y61" s="15">
        <v>32432.05</v>
      </c>
      <c r="Z61" s="11" t="s">
        <v>1</v>
      </c>
      <c r="AA61" s="11" t="s">
        <v>1</v>
      </c>
    </row>
    <row r="62" spans="2:27" ht="51" x14ac:dyDescent="0.25">
      <c r="B62" s="10">
        <v>53</v>
      </c>
      <c r="C62" s="11" t="s">
        <v>31</v>
      </c>
      <c r="D62" s="11" t="s">
        <v>32</v>
      </c>
      <c r="E62" s="11" t="s">
        <v>181</v>
      </c>
      <c r="F62" s="11" t="s">
        <v>182</v>
      </c>
      <c r="G62" s="11" t="s">
        <v>35</v>
      </c>
      <c r="H62" s="12">
        <v>44029</v>
      </c>
      <c r="I62" s="11" t="s">
        <v>157</v>
      </c>
      <c r="J62" s="11" t="s">
        <v>158</v>
      </c>
      <c r="K62" s="11"/>
      <c r="L62" s="13">
        <v>1</v>
      </c>
      <c r="M62" s="14">
        <v>36</v>
      </c>
      <c r="N62" s="15">
        <v>648616.49</v>
      </c>
      <c r="O62" s="15">
        <v>648616.49</v>
      </c>
      <c r="P62" s="15">
        <v>551324.02</v>
      </c>
      <c r="Q62" s="11" t="s">
        <v>1</v>
      </c>
      <c r="R62" s="11" t="s">
        <v>1</v>
      </c>
      <c r="S62" s="11" t="s">
        <v>1</v>
      </c>
      <c r="T62" s="15">
        <v>48646.239999999998</v>
      </c>
      <c r="U62" s="11" t="s">
        <v>1</v>
      </c>
      <c r="V62" s="11" t="s">
        <v>1</v>
      </c>
      <c r="W62" s="15">
        <v>616185.68000000005</v>
      </c>
      <c r="X62" s="15">
        <v>16215.42</v>
      </c>
      <c r="Y62" s="15">
        <v>32430.81</v>
      </c>
      <c r="Z62" s="11" t="s">
        <v>1</v>
      </c>
      <c r="AA62" s="11" t="s">
        <v>1</v>
      </c>
    </row>
    <row r="63" spans="2:27" ht="38.25" x14ac:dyDescent="0.25">
      <c r="B63" s="10">
        <v>54</v>
      </c>
      <c r="C63" s="11" t="s">
        <v>31</v>
      </c>
      <c r="D63" s="11" t="s">
        <v>32</v>
      </c>
      <c r="E63" s="11" t="s">
        <v>183</v>
      </c>
      <c r="F63" s="11" t="s">
        <v>184</v>
      </c>
      <c r="G63" s="11" t="s">
        <v>35</v>
      </c>
      <c r="H63" s="12">
        <v>43868</v>
      </c>
      <c r="I63" s="11" t="s">
        <v>157</v>
      </c>
      <c r="J63" s="11" t="s">
        <v>158</v>
      </c>
      <c r="K63" s="11"/>
      <c r="L63" s="13">
        <v>1</v>
      </c>
      <c r="M63" s="14">
        <v>34</v>
      </c>
      <c r="N63" s="15">
        <v>284512.13</v>
      </c>
      <c r="O63" s="15">
        <v>284512.13</v>
      </c>
      <c r="P63" s="15">
        <v>241835.33</v>
      </c>
      <c r="Q63" s="11" t="s">
        <v>1</v>
      </c>
      <c r="R63" s="11" t="s">
        <v>1</v>
      </c>
      <c r="S63" s="11" t="s">
        <v>1</v>
      </c>
      <c r="T63" s="15">
        <v>21338.39</v>
      </c>
      <c r="U63" s="11" t="s">
        <v>1</v>
      </c>
      <c r="V63" s="11" t="s">
        <v>1</v>
      </c>
      <c r="W63" s="15">
        <v>270286.53000000003</v>
      </c>
      <c r="X63" s="15">
        <v>7112.81</v>
      </c>
      <c r="Y63" s="15">
        <v>14225.6</v>
      </c>
      <c r="Z63" s="11" t="s">
        <v>1</v>
      </c>
      <c r="AA63" s="11" t="s">
        <v>1</v>
      </c>
    </row>
    <row r="64" spans="2:27" ht="38.25" x14ac:dyDescent="0.25">
      <c r="B64" s="10">
        <v>55</v>
      </c>
      <c r="C64" s="11" t="s">
        <v>31</v>
      </c>
      <c r="D64" s="11" t="s">
        <v>32</v>
      </c>
      <c r="E64" s="11" t="s">
        <v>185</v>
      </c>
      <c r="F64" s="11" t="s">
        <v>186</v>
      </c>
      <c r="G64" s="11" t="s">
        <v>40</v>
      </c>
      <c r="H64" s="12">
        <v>42698</v>
      </c>
      <c r="I64" s="11" t="s">
        <v>157</v>
      </c>
      <c r="J64" s="11" t="s">
        <v>158</v>
      </c>
      <c r="K64" s="11" t="s">
        <v>187</v>
      </c>
      <c r="L64" s="13">
        <v>2</v>
      </c>
      <c r="M64" s="14">
        <v>36</v>
      </c>
      <c r="N64" s="15">
        <v>642000</v>
      </c>
      <c r="O64" s="15">
        <v>642000</v>
      </c>
      <c r="P64" s="15">
        <v>545700</v>
      </c>
      <c r="Q64" s="11" t="s">
        <v>1</v>
      </c>
      <c r="R64" s="11" t="s">
        <v>1</v>
      </c>
      <c r="S64" s="11" t="s">
        <v>1</v>
      </c>
      <c r="T64" s="15">
        <v>48150</v>
      </c>
      <c r="U64" s="11" t="s">
        <v>1</v>
      </c>
      <c r="V64" s="11" t="s">
        <v>1</v>
      </c>
      <c r="W64" s="15">
        <v>609900</v>
      </c>
      <c r="X64" s="15">
        <v>16050</v>
      </c>
      <c r="Y64" s="15">
        <v>32100</v>
      </c>
      <c r="Z64" s="11" t="s">
        <v>1</v>
      </c>
      <c r="AA64" s="11" t="s">
        <v>1</v>
      </c>
    </row>
    <row r="65" spans="2:27" ht="38.25" x14ac:dyDescent="0.25">
      <c r="B65" s="10">
        <v>56</v>
      </c>
      <c r="C65" s="11" t="s">
        <v>31</v>
      </c>
      <c r="D65" s="11" t="s">
        <v>32</v>
      </c>
      <c r="E65" s="11" t="s">
        <v>188</v>
      </c>
      <c r="F65" s="11" t="s">
        <v>189</v>
      </c>
      <c r="G65" s="11" t="s">
        <v>40</v>
      </c>
      <c r="H65" s="12">
        <v>42697</v>
      </c>
      <c r="I65" s="11" t="s">
        <v>157</v>
      </c>
      <c r="J65" s="11" t="s">
        <v>158</v>
      </c>
      <c r="K65" s="11" t="s">
        <v>190</v>
      </c>
      <c r="L65" s="13">
        <v>2</v>
      </c>
      <c r="M65" s="14">
        <v>36</v>
      </c>
      <c r="N65" s="15">
        <v>553334.93999999994</v>
      </c>
      <c r="O65" s="15">
        <v>553334.93999999994</v>
      </c>
      <c r="P65" s="15">
        <v>470334.71</v>
      </c>
      <c r="Q65" s="11" t="s">
        <v>1</v>
      </c>
      <c r="R65" s="11" t="s">
        <v>1</v>
      </c>
      <c r="S65" s="11" t="s">
        <v>1</v>
      </c>
      <c r="T65" s="15">
        <v>41500.11</v>
      </c>
      <c r="U65" s="11" t="s">
        <v>1</v>
      </c>
      <c r="V65" s="11" t="s">
        <v>1</v>
      </c>
      <c r="W65" s="15">
        <v>522239.55</v>
      </c>
      <c r="X65" s="15">
        <v>10404.73</v>
      </c>
      <c r="Y65" s="15">
        <v>31095.39</v>
      </c>
      <c r="Z65" s="11" t="s">
        <v>1</v>
      </c>
      <c r="AA65" s="11" t="s">
        <v>1</v>
      </c>
    </row>
    <row r="66" spans="2:27" ht="38.25" x14ac:dyDescent="0.25">
      <c r="B66" s="10">
        <v>57</v>
      </c>
      <c r="C66" s="11" t="s">
        <v>31</v>
      </c>
      <c r="D66" s="11" t="s">
        <v>32</v>
      </c>
      <c r="E66" s="11" t="s">
        <v>191</v>
      </c>
      <c r="F66" s="11" t="s">
        <v>192</v>
      </c>
      <c r="G66" s="11" t="s">
        <v>40</v>
      </c>
      <c r="H66" s="12">
        <v>42699</v>
      </c>
      <c r="I66" s="11" t="s">
        <v>157</v>
      </c>
      <c r="J66" s="11" t="s">
        <v>158</v>
      </c>
      <c r="K66" s="11"/>
      <c r="L66" s="13">
        <v>1</v>
      </c>
      <c r="M66" s="14">
        <v>36</v>
      </c>
      <c r="N66" s="15">
        <v>648640.68999999994</v>
      </c>
      <c r="O66" s="15">
        <v>648640.68999999994</v>
      </c>
      <c r="P66" s="15">
        <v>551344.59</v>
      </c>
      <c r="Q66" s="11" t="s">
        <v>1</v>
      </c>
      <c r="R66" s="11" t="s">
        <v>1</v>
      </c>
      <c r="S66" s="11" t="s">
        <v>1</v>
      </c>
      <c r="T66" s="15">
        <v>48648.05</v>
      </c>
      <c r="U66" s="11" t="s">
        <v>1</v>
      </c>
      <c r="V66" s="11" t="s">
        <v>1</v>
      </c>
      <c r="W66" s="15">
        <v>616208.66</v>
      </c>
      <c r="X66" s="15">
        <v>16216.02</v>
      </c>
      <c r="Y66" s="15">
        <v>32432.03</v>
      </c>
      <c r="Z66" s="11" t="s">
        <v>1</v>
      </c>
      <c r="AA66" s="11" t="s">
        <v>1</v>
      </c>
    </row>
    <row r="67" spans="2:27" ht="51" x14ac:dyDescent="0.25">
      <c r="B67" s="10">
        <v>58</v>
      </c>
      <c r="C67" s="11" t="s">
        <v>31</v>
      </c>
      <c r="D67" s="11" t="s">
        <v>32</v>
      </c>
      <c r="E67" s="11" t="s">
        <v>193</v>
      </c>
      <c r="F67" s="11" t="s">
        <v>194</v>
      </c>
      <c r="G67" s="11" t="s">
        <v>40</v>
      </c>
      <c r="H67" s="12">
        <v>42699</v>
      </c>
      <c r="I67" s="11" t="s">
        <v>47</v>
      </c>
      <c r="J67" s="11" t="s">
        <v>48</v>
      </c>
      <c r="K67" s="11" t="s">
        <v>174</v>
      </c>
      <c r="L67" s="13">
        <v>1</v>
      </c>
      <c r="M67" s="14">
        <v>36</v>
      </c>
      <c r="N67" s="15">
        <v>646121.05000000005</v>
      </c>
      <c r="O67" s="15">
        <v>646121.05000000005</v>
      </c>
      <c r="P67" s="15">
        <v>549202.86</v>
      </c>
      <c r="Q67" s="11" t="s">
        <v>1</v>
      </c>
      <c r="R67" s="11" t="s">
        <v>1</v>
      </c>
      <c r="S67" s="11" t="s">
        <v>1</v>
      </c>
      <c r="T67" s="15">
        <v>48459.040000000001</v>
      </c>
      <c r="U67" s="11" t="s">
        <v>1</v>
      </c>
      <c r="V67" s="11" t="s">
        <v>1</v>
      </c>
      <c r="W67" s="15">
        <v>597661.9</v>
      </c>
      <c r="X67" s="11" t="s">
        <v>1</v>
      </c>
      <c r="Y67" s="15">
        <v>48459.15</v>
      </c>
      <c r="Z67" s="11" t="s">
        <v>1</v>
      </c>
      <c r="AA67" s="11" t="s">
        <v>1</v>
      </c>
    </row>
    <row r="68" spans="2:27" ht="25.5" x14ac:dyDescent="0.25">
      <c r="B68" s="10">
        <v>59</v>
      </c>
      <c r="C68" s="11" t="s">
        <v>31</v>
      </c>
      <c r="D68" s="11" t="s">
        <v>32</v>
      </c>
      <c r="E68" s="11" t="s">
        <v>195</v>
      </c>
      <c r="F68" s="11" t="s">
        <v>196</v>
      </c>
      <c r="G68" s="11" t="s">
        <v>40</v>
      </c>
      <c r="H68" s="12">
        <v>42576</v>
      </c>
      <c r="I68" s="11" t="s">
        <v>47</v>
      </c>
      <c r="J68" s="11" t="s">
        <v>48</v>
      </c>
      <c r="K68" s="11"/>
      <c r="L68" s="13">
        <v>2</v>
      </c>
      <c r="M68" s="14">
        <v>36</v>
      </c>
      <c r="N68" s="15">
        <v>299988</v>
      </c>
      <c r="O68" s="15">
        <v>299988</v>
      </c>
      <c r="P68" s="15">
        <v>254988</v>
      </c>
      <c r="Q68" s="11" t="s">
        <v>1</v>
      </c>
      <c r="R68" s="11" t="s">
        <v>1</v>
      </c>
      <c r="S68" s="11" t="s">
        <v>1</v>
      </c>
      <c r="T68" s="15">
        <v>22500</v>
      </c>
      <c r="U68" s="11" t="s">
        <v>1</v>
      </c>
      <c r="V68" s="11" t="s">
        <v>1</v>
      </c>
      <c r="W68" s="15">
        <v>299988</v>
      </c>
      <c r="X68" s="15">
        <v>22500</v>
      </c>
      <c r="Y68" s="11" t="s">
        <v>1</v>
      </c>
      <c r="Z68" s="11" t="s">
        <v>1</v>
      </c>
      <c r="AA68" s="11" t="s">
        <v>1</v>
      </c>
    </row>
    <row r="69" spans="2:27" ht="38.25" x14ac:dyDescent="0.25">
      <c r="B69" s="10">
        <v>60</v>
      </c>
      <c r="C69" s="11" t="s">
        <v>31</v>
      </c>
      <c r="D69" s="11" t="s">
        <v>32</v>
      </c>
      <c r="E69" s="11" t="s">
        <v>197</v>
      </c>
      <c r="F69" s="11" t="s">
        <v>198</v>
      </c>
      <c r="G69" s="11" t="s">
        <v>40</v>
      </c>
      <c r="H69" s="12">
        <v>42697</v>
      </c>
      <c r="I69" s="11" t="s">
        <v>47</v>
      </c>
      <c r="J69" s="11" t="s">
        <v>48</v>
      </c>
      <c r="K69" s="11"/>
      <c r="L69" s="13">
        <v>1</v>
      </c>
      <c r="M69" s="14">
        <v>36</v>
      </c>
      <c r="N69" s="15">
        <v>585000</v>
      </c>
      <c r="O69" s="15">
        <v>585000</v>
      </c>
      <c r="P69" s="15">
        <v>497250</v>
      </c>
      <c r="Q69" s="11" t="s">
        <v>1</v>
      </c>
      <c r="R69" s="11" t="s">
        <v>1</v>
      </c>
      <c r="S69" s="11" t="s">
        <v>1</v>
      </c>
      <c r="T69" s="15">
        <v>43875</v>
      </c>
      <c r="U69" s="11" t="s">
        <v>1</v>
      </c>
      <c r="V69" s="11" t="s">
        <v>1</v>
      </c>
      <c r="W69" s="15">
        <v>541125</v>
      </c>
      <c r="X69" s="11" t="s">
        <v>1</v>
      </c>
      <c r="Y69" s="15">
        <v>43875</v>
      </c>
      <c r="Z69" s="11" t="s">
        <v>1</v>
      </c>
      <c r="AA69" s="11" t="s">
        <v>1</v>
      </c>
    </row>
    <row r="70" spans="2:27" ht="38.25" x14ac:dyDescent="0.25">
      <c r="B70" s="10">
        <v>61</v>
      </c>
      <c r="C70" s="11" t="s">
        <v>31</v>
      </c>
      <c r="D70" s="11" t="s">
        <v>32</v>
      </c>
      <c r="E70" s="11" t="s">
        <v>199</v>
      </c>
      <c r="F70" s="11" t="s">
        <v>200</v>
      </c>
      <c r="G70" s="11" t="s">
        <v>40</v>
      </c>
      <c r="H70" s="12">
        <v>42697</v>
      </c>
      <c r="I70" s="11" t="s">
        <v>83</v>
      </c>
      <c r="J70" s="11" t="s">
        <v>84</v>
      </c>
      <c r="K70" s="11"/>
      <c r="L70" s="13">
        <v>2</v>
      </c>
      <c r="M70" s="14">
        <v>36</v>
      </c>
      <c r="N70" s="15">
        <v>596396.36</v>
      </c>
      <c r="O70" s="15">
        <v>596396.36</v>
      </c>
      <c r="P70" s="15">
        <v>506936.92</v>
      </c>
      <c r="Q70" s="11" t="s">
        <v>1</v>
      </c>
      <c r="R70" s="11" t="s">
        <v>1</v>
      </c>
      <c r="S70" s="11" t="s">
        <v>1</v>
      </c>
      <c r="T70" s="15">
        <v>44729.72</v>
      </c>
      <c r="U70" s="11" t="s">
        <v>1</v>
      </c>
      <c r="V70" s="11" t="s">
        <v>1</v>
      </c>
      <c r="W70" s="15">
        <v>596396.36</v>
      </c>
      <c r="X70" s="15">
        <v>44729.72</v>
      </c>
      <c r="Y70" s="11" t="s">
        <v>1</v>
      </c>
      <c r="Z70" s="11" t="s">
        <v>1</v>
      </c>
      <c r="AA70" s="11" t="s">
        <v>1</v>
      </c>
    </row>
    <row r="71" spans="2:27" ht="38.25" x14ac:dyDescent="0.25">
      <c r="B71" s="10">
        <v>62</v>
      </c>
      <c r="C71" s="11" t="s">
        <v>31</v>
      </c>
      <c r="D71" s="11" t="s">
        <v>32</v>
      </c>
      <c r="E71" s="11" t="s">
        <v>201</v>
      </c>
      <c r="F71" s="11" t="s">
        <v>202</v>
      </c>
      <c r="G71" s="11" t="s">
        <v>40</v>
      </c>
      <c r="H71" s="12">
        <v>42697</v>
      </c>
      <c r="I71" s="11" t="s">
        <v>83</v>
      </c>
      <c r="J71" s="11" t="s">
        <v>84</v>
      </c>
      <c r="K71" s="11" t="s">
        <v>203</v>
      </c>
      <c r="L71" s="13">
        <v>2</v>
      </c>
      <c r="M71" s="14">
        <v>36</v>
      </c>
      <c r="N71" s="15">
        <v>648560.43999999994</v>
      </c>
      <c r="O71" s="15">
        <v>648560.43999999994</v>
      </c>
      <c r="P71" s="15">
        <v>551276.39</v>
      </c>
      <c r="Q71" s="11" t="s">
        <v>1</v>
      </c>
      <c r="R71" s="11" t="s">
        <v>1</v>
      </c>
      <c r="S71" s="11" t="s">
        <v>1</v>
      </c>
      <c r="T71" s="15">
        <v>48642.01</v>
      </c>
      <c r="U71" s="11" t="s">
        <v>1</v>
      </c>
      <c r="V71" s="11" t="s">
        <v>1</v>
      </c>
      <c r="W71" s="15">
        <v>599918.4</v>
      </c>
      <c r="X71" s="11" t="s">
        <v>1</v>
      </c>
      <c r="Y71" s="15">
        <v>48642.04</v>
      </c>
      <c r="Z71" s="11" t="s">
        <v>1</v>
      </c>
      <c r="AA71" s="11" t="s">
        <v>1</v>
      </c>
    </row>
    <row r="72" spans="2:27" ht="63.75" x14ac:dyDescent="0.25">
      <c r="B72" s="10">
        <v>63</v>
      </c>
      <c r="C72" s="11" t="s">
        <v>31</v>
      </c>
      <c r="D72" s="11" t="s">
        <v>32</v>
      </c>
      <c r="E72" s="11" t="s">
        <v>204</v>
      </c>
      <c r="F72" s="11" t="s">
        <v>205</v>
      </c>
      <c r="G72" s="11" t="s">
        <v>40</v>
      </c>
      <c r="H72" s="12">
        <v>42697</v>
      </c>
      <c r="I72" s="11" t="s">
        <v>47</v>
      </c>
      <c r="J72" s="11" t="s">
        <v>48</v>
      </c>
      <c r="K72" s="11" t="s">
        <v>206</v>
      </c>
      <c r="L72" s="13">
        <v>2</v>
      </c>
      <c r="M72" s="14">
        <v>36</v>
      </c>
      <c r="N72" s="15">
        <v>648000</v>
      </c>
      <c r="O72" s="15">
        <v>648000</v>
      </c>
      <c r="P72" s="15">
        <v>550800</v>
      </c>
      <c r="Q72" s="11" t="s">
        <v>1</v>
      </c>
      <c r="R72" s="11" t="s">
        <v>1</v>
      </c>
      <c r="S72" s="11" t="s">
        <v>1</v>
      </c>
      <c r="T72" s="15">
        <v>48600</v>
      </c>
      <c r="U72" s="11" t="s">
        <v>1</v>
      </c>
      <c r="V72" s="11" t="s">
        <v>1</v>
      </c>
      <c r="W72" s="15">
        <v>626643.66</v>
      </c>
      <c r="X72" s="15">
        <v>27243.66</v>
      </c>
      <c r="Y72" s="15">
        <v>21356.34</v>
      </c>
      <c r="Z72" s="11" t="s">
        <v>1</v>
      </c>
      <c r="AA72" s="11" t="s">
        <v>1</v>
      </c>
    </row>
    <row r="73" spans="2:27" ht="25.5" x14ac:dyDescent="0.25">
      <c r="B73" s="10">
        <v>64</v>
      </c>
      <c r="C73" s="11" t="s">
        <v>31</v>
      </c>
      <c r="D73" s="11" t="s">
        <v>32</v>
      </c>
      <c r="E73" s="11" t="s">
        <v>207</v>
      </c>
      <c r="F73" s="11" t="s">
        <v>208</v>
      </c>
      <c r="G73" s="11" t="s">
        <v>35</v>
      </c>
      <c r="H73" s="12">
        <v>43670</v>
      </c>
      <c r="I73" s="11" t="s">
        <v>47</v>
      </c>
      <c r="J73" s="11" t="s">
        <v>48</v>
      </c>
      <c r="K73" s="11"/>
      <c r="L73" s="13">
        <v>5</v>
      </c>
      <c r="M73" s="14">
        <v>27</v>
      </c>
      <c r="N73" s="15">
        <v>608003.89</v>
      </c>
      <c r="O73" s="15">
        <v>608003.89</v>
      </c>
      <c r="P73" s="15">
        <v>516803.3</v>
      </c>
      <c r="Q73" s="11" t="s">
        <v>1</v>
      </c>
      <c r="R73" s="11" t="s">
        <v>1</v>
      </c>
      <c r="S73" s="11" t="s">
        <v>1</v>
      </c>
      <c r="T73" s="15">
        <v>45600.28</v>
      </c>
      <c r="U73" s="11" t="s">
        <v>1</v>
      </c>
      <c r="V73" s="11" t="s">
        <v>1</v>
      </c>
      <c r="W73" s="15">
        <v>577603.68999999994</v>
      </c>
      <c r="X73" s="15">
        <v>15200.11</v>
      </c>
      <c r="Y73" s="15">
        <v>30400.2</v>
      </c>
      <c r="Z73" s="11" t="s">
        <v>1</v>
      </c>
      <c r="AA73" s="11" t="s">
        <v>1</v>
      </c>
    </row>
    <row r="74" spans="2:27" ht="51" x14ac:dyDescent="0.25">
      <c r="B74" s="10">
        <v>65</v>
      </c>
      <c r="C74" s="11" t="s">
        <v>31</v>
      </c>
      <c r="D74" s="11" t="s">
        <v>32</v>
      </c>
      <c r="E74" s="11" t="s">
        <v>209</v>
      </c>
      <c r="F74" s="11" t="s">
        <v>210</v>
      </c>
      <c r="G74" s="11" t="s">
        <v>35</v>
      </c>
      <c r="H74" s="12">
        <v>43885</v>
      </c>
      <c r="I74" s="11" t="s">
        <v>157</v>
      </c>
      <c r="J74" s="11" t="s">
        <v>158</v>
      </c>
      <c r="K74" s="11"/>
      <c r="L74" s="13">
        <v>1</v>
      </c>
      <c r="M74" s="14">
        <v>34</v>
      </c>
      <c r="N74" s="15">
        <v>648599.96</v>
      </c>
      <c r="O74" s="15">
        <v>648599.96</v>
      </c>
      <c r="P74" s="15">
        <v>551309.97</v>
      </c>
      <c r="Q74" s="11" t="s">
        <v>1</v>
      </c>
      <c r="R74" s="11" t="s">
        <v>1</v>
      </c>
      <c r="S74" s="11" t="s">
        <v>1</v>
      </c>
      <c r="T74" s="15">
        <v>48645</v>
      </c>
      <c r="U74" s="11" t="s">
        <v>1</v>
      </c>
      <c r="V74" s="11" t="s">
        <v>1</v>
      </c>
      <c r="W74" s="15">
        <v>616169.96</v>
      </c>
      <c r="X74" s="15">
        <v>16214.99</v>
      </c>
      <c r="Y74" s="15">
        <v>32430</v>
      </c>
      <c r="Z74" s="11" t="s">
        <v>1</v>
      </c>
      <c r="AA74" s="11" t="s">
        <v>1</v>
      </c>
    </row>
    <row r="75" spans="2:27" ht="51" x14ac:dyDescent="0.25">
      <c r="B75" s="10">
        <v>66</v>
      </c>
      <c r="C75" s="11" t="s">
        <v>31</v>
      </c>
      <c r="D75" s="11" t="s">
        <v>32</v>
      </c>
      <c r="E75" s="11" t="s">
        <v>211</v>
      </c>
      <c r="F75" s="11" t="s">
        <v>212</v>
      </c>
      <c r="G75" s="11" t="s">
        <v>40</v>
      </c>
      <c r="H75" s="12">
        <v>42699</v>
      </c>
      <c r="I75" s="11" t="s">
        <v>213</v>
      </c>
      <c r="J75" s="11" t="s">
        <v>214</v>
      </c>
      <c r="K75" s="11"/>
      <c r="L75" s="13">
        <v>1</v>
      </c>
      <c r="M75" s="14">
        <v>36</v>
      </c>
      <c r="N75" s="15">
        <v>1299490.95</v>
      </c>
      <c r="O75" s="15">
        <v>1299490.95</v>
      </c>
      <c r="P75" s="15">
        <v>570565.63</v>
      </c>
      <c r="Q75" s="11" t="s">
        <v>1</v>
      </c>
      <c r="R75" s="11" t="s">
        <v>1</v>
      </c>
      <c r="S75" s="11" t="s">
        <v>1</v>
      </c>
      <c r="T75" s="11" t="s">
        <v>1</v>
      </c>
      <c r="U75" s="11" t="s">
        <v>1</v>
      </c>
      <c r="V75" s="11" t="s">
        <v>1</v>
      </c>
      <c r="W75" s="15">
        <v>570565.63</v>
      </c>
      <c r="X75" s="11" t="s">
        <v>1</v>
      </c>
      <c r="Y75" s="15">
        <v>728925.32</v>
      </c>
      <c r="Z75" s="11" t="s">
        <v>1</v>
      </c>
      <c r="AA75" s="11" t="s">
        <v>1</v>
      </c>
    </row>
    <row r="76" spans="2:27" ht="25.5" x14ac:dyDescent="0.25">
      <c r="B76" s="10">
        <v>67</v>
      </c>
      <c r="C76" s="11" t="s">
        <v>31</v>
      </c>
      <c r="D76" s="11" t="s">
        <v>32</v>
      </c>
      <c r="E76" s="11" t="s">
        <v>215</v>
      </c>
      <c r="F76" s="11" t="s">
        <v>216</v>
      </c>
      <c r="G76" s="11" t="s">
        <v>40</v>
      </c>
      <c r="H76" s="12">
        <v>42697</v>
      </c>
      <c r="I76" s="11" t="s">
        <v>47</v>
      </c>
      <c r="J76" s="11" t="s">
        <v>48</v>
      </c>
      <c r="K76" s="11" t="s">
        <v>174</v>
      </c>
      <c r="L76" s="13">
        <v>5</v>
      </c>
      <c r="M76" s="14">
        <v>26</v>
      </c>
      <c r="N76" s="15">
        <v>648000</v>
      </c>
      <c r="O76" s="15">
        <v>648000</v>
      </c>
      <c r="P76" s="15">
        <v>550800</v>
      </c>
      <c r="Q76" s="11" t="s">
        <v>1</v>
      </c>
      <c r="R76" s="11" t="s">
        <v>1</v>
      </c>
      <c r="S76" s="11" t="s">
        <v>1</v>
      </c>
      <c r="T76" s="15">
        <v>48600</v>
      </c>
      <c r="U76" s="11" t="s">
        <v>1</v>
      </c>
      <c r="V76" s="11" t="s">
        <v>1</v>
      </c>
      <c r="W76" s="15">
        <v>599400</v>
      </c>
      <c r="X76" s="11" t="s">
        <v>1</v>
      </c>
      <c r="Y76" s="15">
        <v>48600</v>
      </c>
      <c r="Z76" s="11" t="s">
        <v>1</v>
      </c>
      <c r="AA76" s="11" t="s">
        <v>1</v>
      </c>
    </row>
    <row r="77" spans="2:27" ht="51" x14ac:dyDescent="0.25">
      <c r="B77" s="10">
        <v>68</v>
      </c>
      <c r="C77" s="11" t="s">
        <v>31</v>
      </c>
      <c r="D77" s="11" t="s">
        <v>32</v>
      </c>
      <c r="E77" s="11" t="s">
        <v>217</v>
      </c>
      <c r="F77" s="11" t="s">
        <v>218</v>
      </c>
      <c r="G77" s="11" t="s">
        <v>40</v>
      </c>
      <c r="H77" s="12">
        <v>42697</v>
      </c>
      <c r="I77" s="11" t="s">
        <v>47</v>
      </c>
      <c r="J77" s="11" t="s">
        <v>48</v>
      </c>
      <c r="K77" s="11"/>
      <c r="L77" s="13">
        <v>2</v>
      </c>
      <c r="M77" s="14">
        <v>36</v>
      </c>
      <c r="N77" s="15">
        <v>648886.22</v>
      </c>
      <c r="O77" s="15">
        <v>646886.22</v>
      </c>
      <c r="P77" s="15">
        <v>549853.28</v>
      </c>
      <c r="Q77" s="11" t="s">
        <v>1</v>
      </c>
      <c r="R77" s="11" t="s">
        <v>1</v>
      </c>
      <c r="S77" s="11" t="s">
        <v>1</v>
      </c>
      <c r="T77" s="15">
        <v>48516.47</v>
      </c>
      <c r="U77" s="11" t="s">
        <v>1</v>
      </c>
      <c r="V77" s="11" t="s">
        <v>1</v>
      </c>
      <c r="W77" s="15">
        <v>646886.22</v>
      </c>
      <c r="X77" s="15">
        <v>48516.47</v>
      </c>
      <c r="Y77" s="11" t="s">
        <v>1</v>
      </c>
      <c r="Z77" s="15">
        <v>2000</v>
      </c>
      <c r="AA77" s="11" t="s">
        <v>1</v>
      </c>
    </row>
    <row r="78" spans="2:27" ht="38.25" x14ac:dyDescent="0.25">
      <c r="B78" s="10">
        <v>69</v>
      </c>
      <c r="C78" s="11" t="s">
        <v>31</v>
      </c>
      <c r="D78" s="11" t="s">
        <v>32</v>
      </c>
      <c r="E78" s="11" t="s">
        <v>219</v>
      </c>
      <c r="F78" s="11" t="s">
        <v>220</v>
      </c>
      <c r="G78" s="11" t="s">
        <v>40</v>
      </c>
      <c r="H78" s="12">
        <v>42697</v>
      </c>
      <c r="I78" s="11" t="s">
        <v>221</v>
      </c>
      <c r="J78" s="11" t="s">
        <v>222</v>
      </c>
      <c r="K78" s="11" t="s">
        <v>49</v>
      </c>
      <c r="L78" s="13">
        <v>2</v>
      </c>
      <c r="M78" s="14">
        <v>36</v>
      </c>
      <c r="N78" s="15">
        <v>921210.49</v>
      </c>
      <c r="O78" s="15">
        <v>921210.49</v>
      </c>
      <c r="P78" s="15">
        <v>564766.37</v>
      </c>
      <c r="Q78" s="11" t="s">
        <v>1</v>
      </c>
      <c r="R78" s="11" t="s">
        <v>1</v>
      </c>
      <c r="S78" s="11" t="s">
        <v>1</v>
      </c>
      <c r="T78" s="11" t="s">
        <v>1</v>
      </c>
      <c r="U78" s="11" t="s">
        <v>1</v>
      </c>
      <c r="V78" s="11" t="s">
        <v>1</v>
      </c>
      <c r="W78" s="15">
        <v>564766.37</v>
      </c>
      <c r="X78" s="11" t="s">
        <v>1</v>
      </c>
      <c r="Y78" s="15">
        <v>356444.12</v>
      </c>
      <c r="Z78" s="11" t="s">
        <v>1</v>
      </c>
      <c r="AA78" s="11" t="s">
        <v>1</v>
      </c>
    </row>
    <row r="79" spans="2:27" ht="38.25" x14ac:dyDescent="0.25">
      <c r="B79" s="10">
        <v>70</v>
      </c>
      <c r="C79" s="11" t="s">
        <v>31</v>
      </c>
      <c r="D79" s="11" t="s">
        <v>32</v>
      </c>
      <c r="E79" s="11" t="s">
        <v>223</v>
      </c>
      <c r="F79" s="11" t="s">
        <v>224</v>
      </c>
      <c r="G79" s="11" t="s">
        <v>40</v>
      </c>
      <c r="H79" s="12">
        <v>42697</v>
      </c>
      <c r="I79" s="11" t="s">
        <v>54</v>
      </c>
      <c r="J79" s="11" t="s">
        <v>55</v>
      </c>
      <c r="K79" s="11"/>
      <c r="L79" s="13">
        <v>1</v>
      </c>
      <c r="M79" s="14">
        <v>36</v>
      </c>
      <c r="N79" s="15">
        <v>582405.62</v>
      </c>
      <c r="O79" s="15">
        <v>582405.62</v>
      </c>
      <c r="P79" s="15">
        <v>495044.77</v>
      </c>
      <c r="Q79" s="11" t="s">
        <v>1</v>
      </c>
      <c r="R79" s="11" t="s">
        <v>1</v>
      </c>
      <c r="S79" s="11" t="s">
        <v>1</v>
      </c>
      <c r="T79" s="15">
        <v>43680.42</v>
      </c>
      <c r="U79" s="11" t="s">
        <v>1</v>
      </c>
      <c r="V79" s="11" t="s">
        <v>1</v>
      </c>
      <c r="W79" s="15">
        <v>538725.18999999994</v>
      </c>
      <c r="X79" s="11" t="s">
        <v>1</v>
      </c>
      <c r="Y79" s="15">
        <v>43680.43</v>
      </c>
      <c r="Z79" s="11" t="s">
        <v>1</v>
      </c>
      <c r="AA79" s="11" t="s">
        <v>1</v>
      </c>
    </row>
    <row r="80" spans="2:27" ht="38.25" x14ac:dyDescent="0.25">
      <c r="B80" s="10">
        <v>71</v>
      </c>
      <c r="C80" s="11" t="s">
        <v>31</v>
      </c>
      <c r="D80" s="11" t="s">
        <v>32</v>
      </c>
      <c r="E80" s="11" t="s">
        <v>225</v>
      </c>
      <c r="F80" s="11" t="s">
        <v>226</v>
      </c>
      <c r="G80" s="11" t="s">
        <v>35</v>
      </c>
      <c r="H80" s="12">
        <v>44060</v>
      </c>
      <c r="I80" s="11" t="s">
        <v>54</v>
      </c>
      <c r="J80" s="11" t="s">
        <v>55</v>
      </c>
      <c r="K80" s="11" t="s">
        <v>227</v>
      </c>
      <c r="L80" s="13">
        <v>1</v>
      </c>
      <c r="M80" s="14">
        <v>36</v>
      </c>
      <c r="N80" s="15">
        <v>648000</v>
      </c>
      <c r="O80" s="15">
        <v>648000</v>
      </c>
      <c r="P80" s="15">
        <v>550800</v>
      </c>
      <c r="Q80" s="11" t="s">
        <v>1</v>
      </c>
      <c r="R80" s="11" t="s">
        <v>1</v>
      </c>
      <c r="S80" s="11" t="s">
        <v>1</v>
      </c>
      <c r="T80" s="15">
        <v>48600</v>
      </c>
      <c r="U80" s="11" t="s">
        <v>1</v>
      </c>
      <c r="V80" s="11" t="s">
        <v>1</v>
      </c>
      <c r="W80" s="15">
        <v>626130</v>
      </c>
      <c r="X80" s="15">
        <v>26730</v>
      </c>
      <c r="Y80" s="15">
        <v>21870</v>
      </c>
      <c r="Z80" s="11" t="s">
        <v>1</v>
      </c>
      <c r="AA80" s="11" t="s">
        <v>1</v>
      </c>
    </row>
    <row r="81" spans="2:27" ht="51" x14ac:dyDescent="0.25">
      <c r="B81" s="10">
        <v>72</v>
      </c>
      <c r="C81" s="11" t="s">
        <v>31</v>
      </c>
      <c r="D81" s="11" t="s">
        <v>32</v>
      </c>
      <c r="E81" s="11" t="s">
        <v>228</v>
      </c>
      <c r="F81" s="11" t="s">
        <v>229</v>
      </c>
      <c r="G81" s="11" t="s">
        <v>35</v>
      </c>
      <c r="H81" s="12">
        <v>44036</v>
      </c>
      <c r="I81" s="11" t="s">
        <v>54</v>
      </c>
      <c r="J81" s="11" t="s">
        <v>55</v>
      </c>
      <c r="K81" s="11"/>
      <c r="L81" s="13">
        <v>1</v>
      </c>
      <c r="M81" s="14">
        <v>36</v>
      </c>
      <c r="N81" s="15">
        <v>199982.89</v>
      </c>
      <c r="O81" s="15">
        <v>199982.89</v>
      </c>
      <c r="P81" s="15">
        <v>169985.46</v>
      </c>
      <c r="Q81" s="11" t="s">
        <v>1</v>
      </c>
      <c r="R81" s="11" t="s">
        <v>1</v>
      </c>
      <c r="S81" s="11" t="s">
        <v>1</v>
      </c>
      <c r="T81" s="15">
        <v>14998.72</v>
      </c>
      <c r="U81" s="11" t="s">
        <v>1</v>
      </c>
      <c r="V81" s="11" t="s">
        <v>1</v>
      </c>
      <c r="W81" s="15">
        <v>189983.76</v>
      </c>
      <c r="X81" s="15">
        <v>4999.58</v>
      </c>
      <c r="Y81" s="15">
        <v>9999.1299999999992</v>
      </c>
      <c r="Z81" s="11" t="s">
        <v>1</v>
      </c>
      <c r="AA81" s="11" t="s">
        <v>1</v>
      </c>
    </row>
    <row r="82" spans="2:27" ht="25.5" x14ac:dyDescent="0.25">
      <c r="B82" s="10">
        <v>73</v>
      </c>
      <c r="C82" s="11" t="s">
        <v>31</v>
      </c>
      <c r="D82" s="11" t="s">
        <v>32</v>
      </c>
      <c r="E82" s="11" t="s">
        <v>230</v>
      </c>
      <c r="F82" s="11" t="s">
        <v>231</v>
      </c>
      <c r="G82" s="11" t="s">
        <v>40</v>
      </c>
      <c r="H82" s="12">
        <v>42697</v>
      </c>
      <c r="I82" s="11" t="s">
        <v>54</v>
      </c>
      <c r="J82" s="11" t="s">
        <v>55</v>
      </c>
      <c r="K82" s="11"/>
      <c r="L82" s="13">
        <v>1</v>
      </c>
      <c r="M82" s="14">
        <v>36</v>
      </c>
      <c r="N82" s="15">
        <v>638765.56000000006</v>
      </c>
      <c r="O82" s="15">
        <v>638765.56000000006</v>
      </c>
      <c r="P82" s="15">
        <v>542950.72</v>
      </c>
      <c r="Q82" s="11" t="s">
        <v>1</v>
      </c>
      <c r="R82" s="11" t="s">
        <v>1</v>
      </c>
      <c r="S82" s="11" t="s">
        <v>1</v>
      </c>
      <c r="T82" s="15">
        <v>47907.42</v>
      </c>
      <c r="U82" s="11" t="s">
        <v>1</v>
      </c>
      <c r="V82" s="11" t="s">
        <v>1</v>
      </c>
      <c r="W82" s="15">
        <v>590858.14</v>
      </c>
      <c r="X82" s="11" t="s">
        <v>1</v>
      </c>
      <c r="Y82" s="15">
        <v>47907.42</v>
      </c>
      <c r="Z82" s="11" t="s">
        <v>1</v>
      </c>
      <c r="AA82" s="11" t="s">
        <v>1</v>
      </c>
    </row>
    <row r="83" spans="2:27" ht="63.75" x14ac:dyDescent="0.25">
      <c r="B83" s="10">
        <v>74</v>
      </c>
      <c r="C83" s="11" t="s">
        <v>31</v>
      </c>
      <c r="D83" s="11" t="s">
        <v>32</v>
      </c>
      <c r="E83" s="11" t="s">
        <v>232</v>
      </c>
      <c r="F83" s="11" t="s">
        <v>233</v>
      </c>
      <c r="G83" s="11" t="s">
        <v>40</v>
      </c>
      <c r="H83" s="12">
        <v>42697</v>
      </c>
      <c r="I83" s="11" t="s">
        <v>54</v>
      </c>
      <c r="J83" s="11" t="s">
        <v>55</v>
      </c>
      <c r="K83" s="11" t="s">
        <v>180</v>
      </c>
      <c r="L83" s="13">
        <v>2</v>
      </c>
      <c r="M83" s="14">
        <v>36</v>
      </c>
      <c r="N83" s="15">
        <v>590000</v>
      </c>
      <c r="O83" s="15">
        <v>590000</v>
      </c>
      <c r="P83" s="15">
        <v>501500</v>
      </c>
      <c r="Q83" s="11" t="s">
        <v>1</v>
      </c>
      <c r="R83" s="11" t="s">
        <v>1</v>
      </c>
      <c r="S83" s="11" t="s">
        <v>1</v>
      </c>
      <c r="T83" s="15">
        <v>44250</v>
      </c>
      <c r="U83" s="11" t="s">
        <v>1</v>
      </c>
      <c r="V83" s="11" t="s">
        <v>1</v>
      </c>
      <c r="W83" s="15">
        <v>545750</v>
      </c>
      <c r="X83" s="11" t="s">
        <v>1</v>
      </c>
      <c r="Y83" s="15">
        <v>44250</v>
      </c>
      <c r="Z83" s="11" t="s">
        <v>1</v>
      </c>
      <c r="AA83" s="11" t="s">
        <v>1</v>
      </c>
    </row>
    <row r="84" spans="2:27" ht="51" x14ac:dyDescent="0.25">
      <c r="B84" s="10">
        <v>75</v>
      </c>
      <c r="C84" s="11" t="s">
        <v>31</v>
      </c>
      <c r="D84" s="11" t="s">
        <v>32</v>
      </c>
      <c r="E84" s="11" t="s">
        <v>234</v>
      </c>
      <c r="F84" s="11" t="s">
        <v>235</v>
      </c>
      <c r="G84" s="11" t="s">
        <v>40</v>
      </c>
      <c r="H84" s="12">
        <v>42697</v>
      </c>
      <c r="I84" s="11" t="s">
        <v>54</v>
      </c>
      <c r="J84" s="11" t="s">
        <v>55</v>
      </c>
      <c r="K84" s="11" t="s">
        <v>180</v>
      </c>
      <c r="L84" s="13">
        <v>2</v>
      </c>
      <c r="M84" s="14">
        <v>36</v>
      </c>
      <c r="N84" s="15">
        <v>640182.69999999995</v>
      </c>
      <c r="O84" s="15">
        <v>640182.69999999995</v>
      </c>
      <c r="P84" s="15">
        <v>544155.29</v>
      </c>
      <c r="Q84" s="11" t="s">
        <v>1</v>
      </c>
      <c r="R84" s="11" t="s">
        <v>1</v>
      </c>
      <c r="S84" s="11" t="s">
        <v>1</v>
      </c>
      <c r="T84" s="15">
        <v>48013.7</v>
      </c>
      <c r="U84" s="11" t="s">
        <v>1</v>
      </c>
      <c r="V84" s="11" t="s">
        <v>1</v>
      </c>
      <c r="W84" s="15">
        <v>592168.99</v>
      </c>
      <c r="X84" s="11" t="s">
        <v>1</v>
      </c>
      <c r="Y84" s="15">
        <v>48013.71</v>
      </c>
      <c r="Z84" s="11" t="s">
        <v>1</v>
      </c>
      <c r="AA84" s="11" t="s">
        <v>1</v>
      </c>
    </row>
    <row r="85" spans="2:27" ht="38.25" x14ac:dyDescent="0.25">
      <c r="B85" s="10">
        <v>76</v>
      </c>
      <c r="C85" s="11" t="s">
        <v>31</v>
      </c>
      <c r="D85" s="11" t="s">
        <v>32</v>
      </c>
      <c r="E85" s="11" t="s">
        <v>236</v>
      </c>
      <c r="F85" s="11" t="s">
        <v>237</v>
      </c>
      <c r="G85" s="11" t="s">
        <v>35</v>
      </c>
      <c r="H85" s="12">
        <v>43983</v>
      </c>
      <c r="I85" s="11" t="s">
        <v>54</v>
      </c>
      <c r="J85" s="11" t="s">
        <v>55</v>
      </c>
      <c r="K85" s="11"/>
      <c r="L85" s="13">
        <v>1</v>
      </c>
      <c r="M85" s="14">
        <v>36</v>
      </c>
      <c r="N85" s="15">
        <v>591947.57999999996</v>
      </c>
      <c r="O85" s="15">
        <v>591947.57999999996</v>
      </c>
      <c r="P85" s="15">
        <v>503155.44</v>
      </c>
      <c r="Q85" s="11" t="s">
        <v>1</v>
      </c>
      <c r="R85" s="11" t="s">
        <v>1</v>
      </c>
      <c r="S85" s="11" t="s">
        <v>1</v>
      </c>
      <c r="T85" s="15">
        <v>44396.07</v>
      </c>
      <c r="U85" s="11" t="s">
        <v>1</v>
      </c>
      <c r="V85" s="11" t="s">
        <v>1</v>
      </c>
      <c r="W85" s="15">
        <v>563119.73</v>
      </c>
      <c r="X85" s="15">
        <v>15568.22</v>
      </c>
      <c r="Y85" s="15">
        <v>28827.85</v>
      </c>
      <c r="Z85" s="11" t="s">
        <v>1</v>
      </c>
      <c r="AA85" s="11" t="s">
        <v>1</v>
      </c>
    </row>
    <row r="86" spans="2:27" ht="25.5" x14ac:dyDescent="0.25">
      <c r="B86" s="10">
        <v>77</v>
      </c>
      <c r="C86" s="11" t="s">
        <v>31</v>
      </c>
      <c r="D86" s="11" t="s">
        <v>32</v>
      </c>
      <c r="E86" s="11" t="s">
        <v>238</v>
      </c>
      <c r="F86" s="11" t="s">
        <v>239</v>
      </c>
      <c r="G86" s="11" t="s">
        <v>35</v>
      </c>
      <c r="H86" s="12">
        <v>44020</v>
      </c>
      <c r="I86" s="11" t="s">
        <v>54</v>
      </c>
      <c r="J86" s="11" t="s">
        <v>55</v>
      </c>
      <c r="K86" s="11"/>
      <c r="L86" s="13">
        <v>2</v>
      </c>
      <c r="M86" s="14">
        <v>36</v>
      </c>
      <c r="N86" s="15">
        <v>579567.56000000006</v>
      </c>
      <c r="O86" s="15">
        <v>579567.56000000006</v>
      </c>
      <c r="P86" s="15">
        <v>492632.42</v>
      </c>
      <c r="Q86" s="11" t="s">
        <v>1</v>
      </c>
      <c r="R86" s="11" t="s">
        <v>1</v>
      </c>
      <c r="S86" s="11" t="s">
        <v>1</v>
      </c>
      <c r="T86" s="15">
        <v>43467.57</v>
      </c>
      <c r="U86" s="11" t="s">
        <v>1</v>
      </c>
      <c r="V86" s="11" t="s">
        <v>1</v>
      </c>
      <c r="W86" s="15">
        <v>579567.56000000006</v>
      </c>
      <c r="X86" s="15">
        <v>43467.57</v>
      </c>
      <c r="Y86" s="11" t="s">
        <v>1</v>
      </c>
      <c r="Z86" s="11" t="s">
        <v>1</v>
      </c>
      <c r="AA86" s="11" t="s">
        <v>1</v>
      </c>
    </row>
    <row r="87" spans="2:27" ht="25.5" x14ac:dyDescent="0.25">
      <c r="B87" s="10">
        <v>78</v>
      </c>
      <c r="C87" s="11" t="s">
        <v>31</v>
      </c>
      <c r="D87" s="11" t="s">
        <v>32</v>
      </c>
      <c r="E87" s="11" t="s">
        <v>240</v>
      </c>
      <c r="F87" s="11" t="s">
        <v>241</v>
      </c>
      <c r="G87" s="11" t="s">
        <v>35</v>
      </c>
      <c r="H87" s="12">
        <v>44091</v>
      </c>
      <c r="I87" s="11" t="s">
        <v>54</v>
      </c>
      <c r="J87" s="11" t="s">
        <v>55</v>
      </c>
      <c r="K87" s="11"/>
      <c r="L87" s="13">
        <v>2</v>
      </c>
      <c r="M87" s="14">
        <v>36</v>
      </c>
      <c r="N87" s="15">
        <v>523973.08</v>
      </c>
      <c r="O87" s="15">
        <v>523973.08</v>
      </c>
      <c r="P87" s="15">
        <v>445377.12</v>
      </c>
      <c r="Q87" s="11" t="s">
        <v>1</v>
      </c>
      <c r="R87" s="11" t="s">
        <v>1</v>
      </c>
      <c r="S87" s="11" t="s">
        <v>1</v>
      </c>
      <c r="T87" s="15">
        <v>39297.99</v>
      </c>
      <c r="U87" s="11" t="s">
        <v>1</v>
      </c>
      <c r="V87" s="11" t="s">
        <v>1</v>
      </c>
      <c r="W87" s="15">
        <v>499084.36</v>
      </c>
      <c r="X87" s="15">
        <v>14409.25</v>
      </c>
      <c r="Y87" s="15">
        <v>24888.720000000001</v>
      </c>
      <c r="Z87" s="11" t="s">
        <v>1</v>
      </c>
      <c r="AA87" s="11" t="s">
        <v>1</v>
      </c>
    </row>
    <row r="88" spans="2:27" ht="38.25" x14ac:dyDescent="0.25">
      <c r="B88" s="10">
        <v>79</v>
      </c>
      <c r="C88" s="11" t="s">
        <v>31</v>
      </c>
      <c r="D88" s="11" t="s">
        <v>32</v>
      </c>
      <c r="E88" s="11" t="s">
        <v>242</v>
      </c>
      <c r="F88" s="11" t="s">
        <v>243</v>
      </c>
      <c r="G88" s="11" t="s">
        <v>40</v>
      </c>
      <c r="H88" s="12">
        <v>42697</v>
      </c>
      <c r="I88" s="11" t="s">
        <v>54</v>
      </c>
      <c r="J88" s="11" t="s">
        <v>55</v>
      </c>
      <c r="K88" s="11"/>
      <c r="L88" s="13">
        <v>1</v>
      </c>
      <c r="M88" s="14">
        <v>36</v>
      </c>
      <c r="N88" s="15">
        <v>589497.03</v>
      </c>
      <c r="O88" s="15">
        <v>589497.03</v>
      </c>
      <c r="P88" s="15">
        <v>501072.48</v>
      </c>
      <c r="Q88" s="11" t="s">
        <v>1</v>
      </c>
      <c r="R88" s="11" t="s">
        <v>1</v>
      </c>
      <c r="S88" s="11" t="s">
        <v>1</v>
      </c>
      <c r="T88" s="15">
        <v>44212.28</v>
      </c>
      <c r="U88" s="11" t="s">
        <v>1</v>
      </c>
      <c r="V88" s="11" t="s">
        <v>1</v>
      </c>
      <c r="W88" s="15">
        <v>545284.76</v>
      </c>
      <c r="X88" s="11" t="s">
        <v>1</v>
      </c>
      <c r="Y88" s="15">
        <v>44212.27</v>
      </c>
      <c r="Z88" s="11" t="s">
        <v>1</v>
      </c>
      <c r="AA88" s="11" t="s">
        <v>1</v>
      </c>
    </row>
    <row r="89" spans="2:27" ht="51" x14ac:dyDescent="0.25">
      <c r="B89" s="10">
        <v>80</v>
      </c>
      <c r="C89" s="11" t="s">
        <v>31</v>
      </c>
      <c r="D89" s="11" t="s">
        <v>32</v>
      </c>
      <c r="E89" s="11" t="s">
        <v>244</v>
      </c>
      <c r="F89" s="11" t="s">
        <v>245</v>
      </c>
      <c r="G89" s="11" t="s">
        <v>40</v>
      </c>
      <c r="H89" s="12">
        <v>42699</v>
      </c>
      <c r="I89" s="11" t="s">
        <v>54</v>
      </c>
      <c r="J89" s="11" t="s">
        <v>55</v>
      </c>
      <c r="K89" s="11"/>
      <c r="L89" s="13">
        <v>1</v>
      </c>
      <c r="M89" s="14">
        <v>36</v>
      </c>
      <c r="N89" s="15">
        <v>644613.63</v>
      </c>
      <c r="O89" s="15">
        <v>644613.63</v>
      </c>
      <c r="P89" s="15">
        <v>547921.59</v>
      </c>
      <c r="Q89" s="11" t="s">
        <v>1</v>
      </c>
      <c r="R89" s="11" t="s">
        <v>1</v>
      </c>
      <c r="S89" s="11" t="s">
        <v>1</v>
      </c>
      <c r="T89" s="15">
        <v>48346.02</v>
      </c>
      <c r="U89" s="11" t="s">
        <v>1</v>
      </c>
      <c r="V89" s="11" t="s">
        <v>1</v>
      </c>
      <c r="W89" s="15">
        <v>596267.61</v>
      </c>
      <c r="X89" s="11" t="s">
        <v>1</v>
      </c>
      <c r="Y89" s="15">
        <v>48346.02</v>
      </c>
      <c r="Z89" s="11" t="s">
        <v>1</v>
      </c>
      <c r="AA89" s="11" t="s">
        <v>1</v>
      </c>
    </row>
    <row r="90" spans="2:27" ht="25.5" x14ac:dyDescent="0.25">
      <c r="B90" s="10">
        <v>81</v>
      </c>
      <c r="C90" s="11" t="s">
        <v>31</v>
      </c>
      <c r="D90" s="11" t="s">
        <v>32</v>
      </c>
      <c r="E90" s="11" t="s">
        <v>246</v>
      </c>
      <c r="F90" s="11" t="s">
        <v>247</v>
      </c>
      <c r="G90" s="11" t="s">
        <v>40</v>
      </c>
      <c r="H90" s="12">
        <v>42697</v>
      </c>
      <c r="I90" s="11" t="s">
        <v>54</v>
      </c>
      <c r="J90" s="11" t="s">
        <v>55</v>
      </c>
      <c r="K90" s="11"/>
      <c r="L90" s="13">
        <v>1</v>
      </c>
      <c r="M90" s="14">
        <v>36</v>
      </c>
      <c r="N90" s="15">
        <v>599437.75</v>
      </c>
      <c r="O90" s="15">
        <v>599437.75</v>
      </c>
      <c r="P90" s="15">
        <v>509522.09</v>
      </c>
      <c r="Q90" s="11" t="s">
        <v>1</v>
      </c>
      <c r="R90" s="11" t="s">
        <v>1</v>
      </c>
      <c r="S90" s="11" t="s">
        <v>1</v>
      </c>
      <c r="T90" s="15">
        <v>44957.83</v>
      </c>
      <c r="U90" s="11" t="s">
        <v>1</v>
      </c>
      <c r="V90" s="11" t="s">
        <v>1</v>
      </c>
      <c r="W90" s="15">
        <v>554479.92000000004</v>
      </c>
      <c r="X90" s="11" t="s">
        <v>1</v>
      </c>
      <c r="Y90" s="15">
        <v>44957.83</v>
      </c>
      <c r="Z90" s="11" t="s">
        <v>1</v>
      </c>
      <c r="AA90" s="11" t="s">
        <v>1</v>
      </c>
    </row>
    <row r="91" spans="2:27" ht="25.5" x14ac:dyDescent="0.25">
      <c r="B91" s="10">
        <v>82</v>
      </c>
      <c r="C91" s="11" t="s">
        <v>31</v>
      </c>
      <c r="D91" s="11" t="s">
        <v>32</v>
      </c>
      <c r="E91" s="11" t="s">
        <v>248</v>
      </c>
      <c r="F91" s="11" t="s">
        <v>249</v>
      </c>
      <c r="G91" s="11" t="s">
        <v>40</v>
      </c>
      <c r="H91" s="12">
        <v>42697</v>
      </c>
      <c r="I91" s="11" t="s">
        <v>54</v>
      </c>
      <c r="J91" s="11" t="s">
        <v>55</v>
      </c>
      <c r="K91" s="11"/>
      <c r="L91" s="13">
        <v>1</v>
      </c>
      <c r="M91" s="14">
        <v>36</v>
      </c>
      <c r="N91" s="15">
        <v>599762.06999999995</v>
      </c>
      <c r="O91" s="15">
        <v>599762.06999999995</v>
      </c>
      <c r="P91" s="15">
        <v>509797.77</v>
      </c>
      <c r="Q91" s="11" t="s">
        <v>1</v>
      </c>
      <c r="R91" s="11" t="s">
        <v>1</v>
      </c>
      <c r="S91" s="11" t="s">
        <v>1</v>
      </c>
      <c r="T91" s="15">
        <v>44982.15</v>
      </c>
      <c r="U91" s="11" t="s">
        <v>1</v>
      </c>
      <c r="V91" s="11" t="s">
        <v>1</v>
      </c>
      <c r="W91" s="15">
        <v>554779.92000000004</v>
      </c>
      <c r="X91" s="11" t="s">
        <v>1</v>
      </c>
      <c r="Y91" s="15">
        <v>44982.15</v>
      </c>
      <c r="Z91" s="11" t="s">
        <v>1</v>
      </c>
      <c r="AA91" s="11" t="s">
        <v>1</v>
      </c>
    </row>
    <row r="92" spans="2:27" ht="38.25" x14ac:dyDescent="0.25">
      <c r="B92" s="10">
        <v>83</v>
      </c>
      <c r="C92" s="11" t="s">
        <v>31</v>
      </c>
      <c r="D92" s="11" t="s">
        <v>32</v>
      </c>
      <c r="E92" s="11" t="s">
        <v>250</v>
      </c>
      <c r="F92" s="11" t="s">
        <v>251</v>
      </c>
      <c r="G92" s="11" t="s">
        <v>40</v>
      </c>
      <c r="H92" s="12">
        <v>42697</v>
      </c>
      <c r="I92" s="11" t="s">
        <v>54</v>
      </c>
      <c r="J92" s="11" t="s">
        <v>55</v>
      </c>
      <c r="K92" s="11"/>
      <c r="L92" s="13">
        <v>1</v>
      </c>
      <c r="M92" s="14">
        <v>36</v>
      </c>
      <c r="N92" s="15">
        <v>562466.81000000006</v>
      </c>
      <c r="O92" s="15">
        <v>562466.81000000006</v>
      </c>
      <c r="P92" s="15">
        <v>478096.78</v>
      </c>
      <c r="Q92" s="11" t="s">
        <v>1</v>
      </c>
      <c r="R92" s="11" t="s">
        <v>1</v>
      </c>
      <c r="S92" s="11" t="s">
        <v>1</v>
      </c>
      <c r="T92" s="15">
        <v>42185.01</v>
      </c>
      <c r="U92" s="11" t="s">
        <v>1</v>
      </c>
      <c r="V92" s="11" t="s">
        <v>1</v>
      </c>
      <c r="W92" s="15">
        <v>520281.79</v>
      </c>
      <c r="X92" s="11" t="s">
        <v>1</v>
      </c>
      <c r="Y92" s="15">
        <v>42185.02</v>
      </c>
      <c r="Z92" s="11" t="s">
        <v>1</v>
      </c>
      <c r="AA92" s="11" t="s">
        <v>1</v>
      </c>
    </row>
    <row r="93" spans="2:27" ht="25.5" x14ac:dyDescent="0.25">
      <c r="B93" s="10">
        <v>84</v>
      </c>
      <c r="C93" s="11" t="s">
        <v>31</v>
      </c>
      <c r="D93" s="11" t="s">
        <v>32</v>
      </c>
      <c r="E93" s="11" t="s">
        <v>252</v>
      </c>
      <c r="F93" s="11" t="s">
        <v>253</v>
      </c>
      <c r="G93" s="11" t="s">
        <v>35</v>
      </c>
      <c r="H93" s="12">
        <v>43845</v>
      </c>
      <c r="I93" s="11" t="s">
        <v>47</v>
      </c>
      <c r="J93" s="11" t="s">
        <v>48</v>
      </c>
      <c r="K93" s="11"/>
      <c r="L93" s="13">
        <v>1</v>
      </c>
      <c r="M93" s="14">
        <v>31</v>
      </c>
      <c r="N93" s="15">
        <v>647146.06999999995</v>
      </c>
      <c r="O93" s="15">
        <v>647146.06999999995</v>
      </c>
      <c r="P93" s="15">
        <v>550074.18000000005</v>
      </c>
      <c r="Q93" s="11" t="s">
        <v>1</v>
      </c>
      <c r="R93" s="11" t="s">
        <v>1</v>
      </c>
      <c r="S93" s="11" t="s">
        <v>1</v>
      </c>
      <c r="T93" s="15">
        <v>48535.94</v>
      </c>
      <c r="U93" s="11" t="s">
        <v>1</v>
      </c>
      <c r="V93" s="11" t="s">
        <v>1</v>
      </c>
      <c r="W93" s="15">
        <v>614788.77</v>
      </c>
      <c r="X93" s="15">
        <v>16178.65</v>
      </c>
      <c r="Y93" s="15">
        <v>32357.3</v>
      </c>
      <c r="Z93" s="11" t="s">
        <v>1</v>
      </c>
      <c r="AA93" s="11" t="s">
        <v>1</v>
      </c>
    </row>
    <row r="94" spans="2:27" ht="25.5" x14ac:dyDescent="0.25">
      <c r="B94" s="10">
        <v>85</v>
      </c>
      <c r="C94" s="11" t="s">
        <v>31</v>
      </c>
      <c r="D94" s="11" t="s">
        <v>32</v>
      </c>
      <c r="E94" s="11" t="s">
        <v>254</v>
      </c>
      <c r="F94" s="11" t="s">
        <v>255</v>
      </c>
      <c r="G94" s="11" t="s">
        <v>40</v>
      </c>
      <c r="H94" s="12">
        <v>42699</v>
      </c>
      <c r="I94" s="11" t="s">
        <v>135</v>
      </c>
      <c r="J94" s="11" t="s">
        <v>136</v>
      </c>
      <c r="K94" s="11"/>
      <c r="L94" s="13">
        <v>1</v>
      </c>
      <c r="M94" s="14">
        <v>36</v>
      </c>
      <c r="N94" s="15">
        <v>484732.88</v>
      </c>
      <c r="O94" s="15">
        <v>484732.88</v>
      </c>
      <c r="P94" s="15">
        <v>412022.94</v>
      </c>
      <c r="Q94" s="11" t="s">
        <v>1</v>
      </c>
      <c r="R94" s="11" t="s">
        <v>1</v>
      </c>
      <c r="S94" s="11" t="s">
        <v>1</v>
      </c>
      <c r="T94" s="15">
        <v>36354.97</v>
      </c>
      <c r="U94" s="11" t="s">
        <v>1</v>
      </c>
      <c r="V94" s="11" t="s">
        <v>1</v>
      </c>
      <c r="W94" s="15">
        <v>448377.91</v>
      </c>
      <c r="X94" s="11" t="s">
        <v>1</v>
      </c>
      <c r="Y94" s="15">
        <v>36354.97</v>
      </c>
      <c r="Z94" s="11" t="s">
        <v>1</v>
      </c>
      <c r="AA94" s="11" t="s">
        <v>1</v>
      </c>
    </row>
    <row r="95" spans="2:27" ht="38.25" x14ac:dyDescent="0.25">
      <c r="B95" s="10">
        <v>86</v>
      </c>
      <c r="C95" s="11" t="s">
        <v>31</v>
      </c>
      <c r="D95" s="11" t="s">
        <v>32</v>
      </c>
      <c r="E95" s="11" t="s">
        <v>256</v>
      </c>
      <c r="F95" s="11" t="s">
        <v>257</v>
      </c>
      <c r="G95" s="11" t="s">
        <v>40</v>
      </c>
      <c r="H95" s="12">
        <v>42697</v>
      </c>
      <c r="I95" s="11" t="s">
        <v>83</v>
      </c>
      <c r="J95" s="11" t="s">
        <v>84</v>
      </c>
      <c r="K95" s="11" t="s">
        <v>258</v>
      </c>
      <c r="L95" s="13">
        <v>1</v>
      </c>
      <c r="M95" s="14">
        <v>36</v>
      </c>
      <c r="N95" s="15">
        <v>481527.12</v>
      </c>
      <c r="O95" s="15">
        <v>481527.12</v>
      </c>
      <c r="P95" s="15">
        <v>409298.04</v>
      </c>
      <c r="Q95" s="11" t="s">
        <v>1</v>
      </c>
      <c r="R95" s="11" t="s">
        <v>1</v>
      </c>
      <c r="S95" s="11" t="s">
        <v>1</v>
      </c>
      <c r="T95" s="15">
        <v>36114.54</v>
      </c>
      <c r="U95" s="11" t="s">
        <v>1</v>
      </c>
      <c r="V95" s="11" t="s">
        <v>1</v>
      </c>
      <c r="W95" s="15">
        <v>481527.12</v>
      </c>
      <c r="X95" s="15">
        <v>36114.54</v>
      </c>
      <c r="Y95" s="11" t="s">
        <v>1</v>
      </c>
      <c r="Z95" s="11" t="s">
        <v>1</v>
      </c>
      <c r="AA95" s="11" t="s">
        <v>1</v>
      </c>
    </row>
    <row r="96" spans="2:27" ht="25.5" x14ac:dyDescent="0.25">
      <c r="B96" s="10">
        <v>87</v>
      </c>
      <c r="C96" s="11" t="s">
        <v>31</v>
      </c>
      <c r="D96" s="11" t="s">
        <v>32</v>
      </c>
      <c r="E96" s="11" t="s">
        <v>259</v>
      </c>
      <c r="F96" s="11" t="s">
        <v>260</v>
      </c>
      <c r="G96" s="11" t="s">
        <v>40</v>
      </c>
      <c r="H96" s="12">
        <v>42699</v>
      </c>
      <c r="I96" s="11" t="s">
        <v>47</v>
      </c>
      <c r="J96" s="11" t="s">
        <v>48</v>
      </c>
      <c r="K96" s="11"/>
      <c r="L96" s="13">
        <v>1</v>
      </c>
      <c r="M96" s="14">
        <v>36</v>
      </c>
      <c r="N96" s="15">
        <v>637000</v>
      </c>
      <c r="O96" s="15">
        <v>637000</v>
      </c>
      <c r="P96" s="15">
        <v>541450</v>
      </c>
      <c r="Q96" s="11" t="s">
        <v>1</v>
      </c>
      <c r="R96" s="11" t="s">
        <v>1</v>
      </c>
      <c r="S96" s="11" t="s">
        <v>1</v>
      </c>
      <c r="T96" s="15">
        <v>47775</v>
      </c>
      <c r="U96" s="11" t="s">
        <v>1</v>
      </c>
      <c r="V96" s="11" t="s">
        <v>1</v>
      </c>
      <c r="W96" s="15">
        <v>589225</v>
      </c>
      <c r="X96" s="11" t="s">
        <v>1</v>
      </c>
      <c r="Y96" s="15">
        <v>47775</v>
      </c>
      <c r="Z96" s="11" t="s">
        <v>1</v>
      </c>
      <c r="AA96" s="11" t="s">
        <v>1</v>
      </c>
    </row>
    <row r="97" spans="2:27" ht="51" x14ac:dyDescent="0.25">
      <c r="B97" s="10">
        <v>88</v>
      </c>
      <c r="C97" s="11" t="s">
        <v>31</v>
      </c>
      <c r="D97" s="11" t="s">
        <v>32</v>
      </c>
      <c r="E97" s="11" t="s">
        <v>261</v>
      </c>
      <c r="F97" s="11" t="s">
        <v>262</v>
      </c>
      <c r="G97" s="11" t="s">
        <v>40</v>
      </c>
      <c r="H97" s="12">
        <v>42699</v>
      </c>
      <c r="I97" s="11" t="s">
        <v>135</v>
      </c>
      <c r="J97" s="11" t="s">
        <v>136</v>
      </c>
      <c r="K97" s="11"/>
      <c r="L97" s="13">
        <v>1</v>
      </c>
      <c r="M97" s="14">
        <v>36</v>
      </c>
      <c r="N97" s="15">
        <v>643174</v>
      </c>
      <c r="O97" s="15">
        <v>643174</v>
      </c>
      <c r="P97" s="15">
        <v>594936</v>
      </c>
      <c r="Q97" s="11" t="s">
        <v>1</v>
      </c>
      <c r="R97" s="11" t="s">
        <v>1</v>
      </c>
      <c r="S97" s="11" t="s">
        <v>1</v>
      </c>
      <c r="T97" s="15">
        <v>48238</v>
      </c>
      <c r="U97" s="11" t="s">
        <v>1</v>
      </c>
      <c r="V97" s="11" t="s">
        <v>1</v>
      </c>
      <c r="W97" s="15">
        <v>643174</v>
      </c>
      <c r="X97" s="11" t="s">
        <v>1</v>
      </c>
      <c r="Y97" s="11" t="s">
        <v>1</v>
      </c>
      <c r="Z97" s="11" t="s">
        <v>1</v>
      </c>
      <c r="AA97" s="11" t="s">
        <v>1</v>
      </c>
    </row>
    <row r="98" spans="2:27" ht="38.25" x14ac:dyDescent="0.25">
      <c r="B98" s="10">
        <v>89</v>
      </c>
      <c r="C98" s="11" t="s">
        <v>31</v>
      </c>
      <c r="D98" s="11" t="s">
        <v>32</v>
      </c>
      <c r="E98" s="11" t="s">
        <v>263</v>
      </c>
      <c r="F98" s="11" t="s">
        <v>264</v>
      </c>
      <c r="G98" s="11" t="s">
        <v>40</v>
      </c>
      <c r="H98" s="12">
        <v>42697</v>
      </c>
      <c r="I98" s="11" t="s">
        <v>135</v>
      </c>
      <c r="J98" s="11" t="s">
        <v>136</v>
      </c>
      <c r="K98" s="11"/>
      <c r="L98" s="13">
        <v>1</v>
      </c>
      <c r="M98" s="14">
        <v>36</v>
      </c>
      <c r="N98" s="15">
        <v>600000</v>
      </c>
      <c r="O98" s="15">
        <v>600000</v>
      </c>
      <c r="P98" s="15">
        <v>510000</v>
      </c>
      <c r="Q98" s="11" t="s">
        <v>1</v>
      </c>
      <c r="R98" s="11" t="s">
        <v>1</v>
      </c>
      <c r="S98" s="11" t="s">
        <v>1</v>
      </c>
      <c r="T98" s="15">
        <v>45000</v>
      </c>
      <c r="U98" s="11" t="s">
        <v>1</v>
      </c>
      <c r="V98" s="11" t="s">
        <v>1</v>
      </c>
      <c r="W98" s="15">
        <v>600000</v>
      </c>
      <c r="X98" s="15">
        <v>45000</v>
      </c>
      <c r="Y98" s="11" t="s">
        <v>1</v>
      </c>
      <c r="Z98" s="11" t="s">
        <v>1</v>
      </c>
      <c r="AA98" s="11" t="s">
        <v>1</v>
      </c>
    </row>
    <row r="99" spans="2:27" ht="51" x14ac:dyDescent="0.25">
      <c r="B99" s="10">
        <v>90</v>
      </c>
      <c r="C99" s="11" t="s">
        <v>31</v>
      </c>
      <c r="D99" s="11" t="s">
        <v>32</v>
      </c>
      <c r="E99" s="11" t="s">
        <v>265</v>
      </c>
      <c r="F99" s="11" t="s">
        <v>266</v>
      </c>
      <c r="G99" s="11" t="s">
        <v>35</v>
      </c>
      <c r="H99" s="12">
        <v>43902</v>
      </c>
      <c r="I99" s="11" t="s">
        <v>157</v>
      </c>
      <c r="J99" s="11" t="s">
        <v>158</v>
      </c>
      <c r="K99" s="11"/>
      <c r="L99" s="13">
        <v>1</v>
      </c>
      <c r="M99" s="14">
        <v>36</v>
      </c>
      <c r="N99" s="15">
        <v>647983.78</v>
      </c>
      <c r="O99" s="15">
        <v>647983.78</v>
      </c>
      <c r="P99" s="15">
        <v>550786.21</v>
      </c>
      <c r="Q99" s="11" t="s">
        <v>1</v>
      </c>
      <c r="R99" s="11" t="s">
        <v>1</v>
      </c>
      <c r="S99" s="11" t="s">
        <v>1</v>
      </c>
      <c r="T99" s="15">
        <v>48598.8</v>
      </c>
      <c r="U99" s="11" t="s">
        <v>1</v>
      </c>
      <c r="V99" s="11" t="s">
        <v>1</v>
      </c>
      <c r="W99" s="15">
        <v>615584.6</v>
      </c>
      <c r="X99" s="15">
        <v>16199.59</v>
      </c>
      <c r="Y99" s="15">
        <v>32399.18</v>
      </c>
      <c r="Z99" s="11" t="s">
        <v>1</v>
      </c>
      <c r="AA99" s="11" t="s">
        <v>1</v>
      </c>
    </row>
    <row r="100" spans="2:27" ht="38.25" x14ac:dyDescent="0.25">
      <c r="B100" s="10">
        <v>91</v>
      </c>
      <c r="C100" s="11" t="s">
        <v>31</v>
      </c>
      <c r="D100" s="11" t="s">
        <v>32</v>
      </c>
      <c r="E100" s="11" t="s">
        <v>267</v>
      </c>
      <c r="F100" s="11" t="s">
        <v>268</v>
      </c>
      <c r="G100" s="11" t="s">
        <v>40</v>
      </c>
      <c r="H100" s="12">
        <v>42697</v>
      </c>
      <c r="I100" s="11" t="s">
        <v>47</v>
      </c>
      <c r="J100" s="11" t="s">
        <v>48</v>
      </c>
      <c r="K100" s="11"/>
      <c r="L100" s="13">
        <v>2</v>
      </c>
      <c r="M100" s="14">
        <v>24</v>
      </c>
      <c r="N100" s="15">
        <v>225681.25</v>
      </c>
      <c r="O100" s="15">
        <v>225681.25</v>
      </c>
      <c r="P100" s="15">
        <v>191829.06</v>
      </c>
      <c r="Q100" s="11" t="s">
        <v>1</v>
      </c>
      <c r="R100" s="11" t="s">
        <v>1</v>
      </c>
      <c r="S100" s="11" t="s">
        <v>1</v>
      </c>
      <c r="T100" s="15">
        <v>16926.09</v>
      </c>
      <c r="U100" s="11" t="s">
        <v>1</v>
      </c>
      <c r="V100" s="11" t="s">
        <v>1</v>
      </c>
      <c r="W100" s="15">
        <v>208755.15</v>
      </c>
      <c r="X100" s="11" t="s">
        <v>1</v>
      </c>
      <c r="Y100" s="15">
        <v>16926.099999999999</v>
      </c>
      <c r="Z100" s="11" t="s">
        <v>1</v>
      </c>
      <c r="AA100" s="11" t="s">
        <v>1</v>
      </c>
    </row>
    <row r="101" spans="2:27" ht="89.25" x14ac:dyDescent="0.25">
      <c r="B101" s="10">
        <v>92</v>
      </c>
      <c r="C101" s="11" t="s">
        <v>31</v>
      </c>
      <c r="D101" s="11" t="s">
        <v>32</v>
      </c>
      <c r="E101" s="11" t="s">
        <v>269</v>
      </c>
      <c r="F101" s="11" t="s">
        <v>270</v>
      </c>
      <c r="G101" s="11" t="s">
        <v>40</v>
      </c>
      <c r="H101" s="12">
        <v>42697</v>
      </c>
      <c r="I101" s="11" t="s">
        <v>47</v>
      </c>
      <c r="J101" s="11" t="s">
        <v>48</v>
      </c>
      <c r="K101" s="11"/>
      <c r="L101" s="13">
        <v>2</v>
      </c>
      <c r="M101" s="14">
        <v>18</v>
      </c>
      <c r="N101" s="15">
        <v>154645.31</v>
      </c>
      <c r="O101" s="15">
        <v>154645.31</v>
      </c>
      <c r="P101" s="15">
        <v>131448.51</v>
      </c>
      <c r="Q101" s="11" t="s">
        <v>1</v>
      </c>
      <c r="R101" s="11" t="s">
        <v>1</v>
      </c>
      <c r="S101" s="11" t="s">
        <v>1</v>
      </c>
      <c r="T101" s="15">
        <v>11598.4</v>
      </c>
      <c r="U101" s="11" t="s">
        <v>1</v>
      </c>
      <c r="V101" s="11" t="s">
        <v>1</v>
      </c>
      <c r="W101" s="15">
        <v>143046.91</v>
      </c>
      <c r="X101" s="11" t="s">
        <v>1</v>
      </c>
      <c r="Y101" s="15">
        <v>11598.4</v>
      </c>
      <c r="Z101" s="11" t="s">
        <v>1</v>
      </c>
      <c r="AA101" s="11" t="s">
        <v>1</v>
      </c>
    </row>
    <row r="102" spans="2:27" ht="51" x14ac:dyDescent="0.25">
      <c r="B102" s="10">
        <v>93</v>
      </c>
      <c r="C102" s="11" t="s">
        <v>31</v>
      </c>
      <c r="D102" s="11" t="s">
        <v>32</v>
      </c>
      <c r="E102" s="11" t="s">
        <v>271</v>
      </c>
      <c r="F102" s="11" t="s">
        <v>272</v>
      </c>
      <c r="G102" s="11" t="s">
        <v>35</v>
      </c>
      <c r="H102" s="12">
        <v>44028</v>
      </c>
      <c r="I102" s="11" t="s">
        <v>273</v>
      </c>
      <c r="J102" s="11" t="s">
        <v>274</v>
      </c>
      <c r="K102" s="11" t="s">
        <v>275</v>
      </c>
      <c r="L102" s="13">
        <v>3</v>
      </c>
      <c r="M102" s="14">
        <v>36</v>
      </c>
      <c r="N102" s="15">
        <v>579387.01</v>
      </c>
      <c r="O102" s="15">
        <v>579387.01</v>
      </c>
      <c r="P102" s="15">
        <v>492478.95</v>
      </c>
      <c r="Q102" s="11" t="s">
        <v>1</v>
      </c>
      <c r="R102" s="11" t="s">
        <v>1</v>
      </c>
      <c r="S102" s="11" t="s">
        <v>1</v>
      </c>
      <c r="T102" s="15">
        <v>43454.02</v>
      </c>
      <c r="U102" s="11" t="s">
        <v>1</v>
      </c>
      <c r="V102" s="11" t="s">
        <v>1</v>
      </c>
      <c r="W102" s="15">
        <v>553024.89</v>
      </c>
      <c r="X102" s="15">
        <v>17091.919999999998</v>
      </c>
      <c r="Y102" s="15">
        <v>26362.12</v>
      </c>
      <c r="Z102" s="11" t="s">
        <v>1</v>
      </c>
      <c r="AA102" s="11" t="s">
        <v>1</v>
      </c>
    </row>
    <row r="103" spans="2:27" ht="38.25" x14ac:dyDescent="0.25">
      <c r="B103" s="10">
        <v>94</v>
      </c>
      <c r="C103" s="11" t="s">
        <v>31</v>
      </c>
      <c r="D103" s="11" t="s">
        <v>32</v>
      </c>
      <c r="E103" s="11" t="s">
        <v>276</v>
      </c>
      <c r="F103" s="11" t="s">
        <v>277</v>
      </c>
      <c r="G103" s="11" t="s">
        <v>40</v>
      </c>
      <c r="H103" s="12">
        <v>42699</v>
      </c>
      <c r="I103" s="11" t="s">
        <v>157</v>
      </c>
      <c r="J103" s="11" t="s">
        <v>158</v>
      </c>
      <c r="K103" s="11"/>
      <c r="L103" s="13">
        <v>1</v>
      </c>
      <c r="M103" s="14">
        <v>36</v>
      </c>
      <c r="N103" s="15">
        <v>640649.53</v>
      </c>
      <c r="O103" s="15">
        <v>640649.53</v>
      </c>
      <c r="P103" s="15">
        <v>544552.1</v>
      </c>
      <c r="Q103" s="11" t="s">
        <v>1</v>
      </c>
      <c r="R103" s="11" t="s">
        <v>1</v>
      </c>
      <c r="S103" s="11" t="s">
        <v>1</v>
      </c>
      <c r="T103" s="15">
        <v>48048.71</v>
      </c>
      <c r="U103" s="11" t="s">
        <v>1</v>
      </c>
      <c r="V103" s="11" t="s">
        <v>1</v>
      </c>
      <c r="W103" s="15">
        <v>608617.05000000005</v>
      </c>
      <c r="X103" s="15">
        <v>16016.24</v>
      </c>
      <c r="Y103" s="15">
        <v>32032.48</v>
      </c>
      <c r="Z103" s="11" t="s">
        <v>1</v>
      </c>
      <c r="AA103" s="11" t="s">
        <v>1</v>
      </c>
    </row>
    <row r="104" spans="2:27" ht="38.25" x14ac:dyDescent="0.25">
      <c r="B104" s="10">
        <v>95</v>
      </c>
      <c r="C104" s="11" t="s">
        <v>31</v>
      </c>
      <c r="D104" s="11" t="s">
        <v>32</v>
      </c>
      <c r="E104" s="11" t="s">
        <v>278</v>
      </c>
      <c r="F104" s="11" t="s">
        <v>279</v>
      </c>
      <c r="G104" s="11" t="s">
        <v>40</v>
      </c>
      <c r="H104" s="12">
        <v>42698</v>
      </c>
      <c r="I104" s="11" t="s">
        <v>157</v>
      </c>
      <c r="J104" s="11" t="s">
        <v>158</v>
      </c>
      <c r="K104" s="11"/>
      <c r="L104" s="13">
        <v>1</v>
      </c>
      <c r="M104" s="14">
        <v>36</v>
      </c>
      <c r="N104" s="15">
        <v>467009.65</v>
      </c>
      <c r="O104" s="15">
        <v>467009.65</v>
      </c>
      <c r="P104" s="15">
        <v>396958.21</v>
      </c>
      <c r="Q104" s="11" t="s">
        <v>1</v>
      </c>
      <c r="R104" s="11" t="s">
        <v>1</v>
      </c>
      <c r="S104" s="11" t="s">
        <v>1</v>
      </c>
      <c r="T104" s="15">
        <v>35025.72</v>
      </c>
      <c r="U104" s="11" t="s">
        <v>1</v>
      </c>
      <c r="V104" s="11" t="s">
        <v>1</v>
      </c>
      <c r="W104" s="15">
        <v>443659.17</v>
      </c>
      <c r="X104" s="15">
        <v>11675.24</v>
      </c>
      <c r="Y104" s="15">
        <v>23350.48</v>
      </c>
      <c r="Z104" s="11" t="s">
        <v>1</v>
      </c>
      <c r="AA104" s="11" t="s">
        <v>1</v>
      </c>
    </row>
    <row r="105" spans="2:27" ht="51" x14ac:dyDescent="0.25">
      <c r="B105" s="10">
        <v>96</v>
      </c>
      <c r="C105" s="11" t="s">
        <v>31</v>
      </c>
      <c r="D105" s="11" t="s">
        <v>32</v>
      </c>
      <c r="E105" s="11" t="s">
        <v>280</v>
      </c>
      <c r="F105" s="11" t="s">
        <v>281</v>
      </c>
      <c r="G105" s="11" t="s">
        <v>35</v>
      </c>
      <c r="H105" s="12">
        <v>44083</v>
      </c>
      <c r="I105" s="11" t="s">
        <v>47</v>
      </c>
      <c r="J105" s="11" t="s">
        <v>48</v>
      </c>
      <c r="K105" s="11"/>
      <c r="L105" s="13">
        <v>2</v>
      </c>
      <c r="M105" s="14">
        <v>36</v>
      </c>
      <c r="N105" s="15">
        <v>577283.29</v>
      </c>
      <c r="O105" s="15">
        <v>577283.29</v>
      </c>
      <c r="P105" s="15">
        <v>490690.8</v>
      </c>
      <c r="Q105" s="11" t="s">
        <v>1</v>
      </c>
      <c r="R105" s="11" t="s">
        <v>1</v>
      </c>
      <c r="S105" s="11" t="s">
        <v>1</v>
      </c>
      <c r="T105" s="15">
        <v>43296.25</v>
      </c>
      <c r="U105" s="11" t="s">
        <v>1</v>
      </c>
      <c r="V105" s="11" t="s">
        <v>1</v>
      </c>
      <c r="W105" s="15">
        <v>577283.29</v>
      </c>
      <c r="X105" s="15">
        <v>43296.24</v>
      </c>
      <c r="Y105" s="11" t="s">
        <v>1</v>
      </c>
      <c r="Z105" s="11" t="s">
        <v>1</v>
      </c>
      <c r="AA105" s="11" t="s">
        <v>1</v>
      </c>
    </row>
    <row r="106" spans="2:27" ht="25.5" x14ac:dyDescent="0.25">
      <c r="B106" s="10">
        <v>97</v>
      </c>
      <c r="C106" s="11" t="s">
        <v>31</v>
      </c>
      <c r="D106" s="11" t="s">
        <v>32</v>
      </c>
      <c r="E106" s="11" t="s">
        <v>282</v>
      </c>
      <c r="F106" s="11" t="s">
        <v>283</v>
      </c>
      <c r="G106" s="11" t="s">
        <v>40</v>
      </c>
      <c r="H106" s="12">
        <v>42697</v>
      </c>
      <c r="I106" s="11" t="s">
        <v>284</v>
      </c>
      <c r="J106" s="11" t="s">
        <v>285</v>
      </c>
      <c r="K106" s="11"/>
      <c r="L106" s="13">
        <v>1</v>
      </c>
      <c r="M106" s="14">
        <v>36</v>
      </c>
      <c r="N106" s="15">
        <v>499990.58</v>
      </c>
      <c r="O106" s="15">
        <v>499990.58</v>
      </c>
      <c r="P106" s="15">
        <v>374992.94</v>
      </c>
      <c r="Q106" s="11" t="s">
        <v>1</v>
      </c>
      <c r="R106" s="11" t="s">
        <v>1</v>
      </c>
      <c r="S106" s="11" t="s">
        <v>1</v>
      </c>
      <c r="T106" s="11" t="s">
        <v>1</v>
      </c>
      <c r="U106" s="11" t="s">
        <v>1</v>
      </c>
      <c r="V106" s="11" t="s">
        <v>1</v>
      </c>
      <c r="W106" s="15">
        <v>374992.94</v>
      </c>
      <c r="X106" s="11" t="s">
        <v>1</v>
      </c>
      <c r="Y106" s="15">
        <v>124997.64</v>
      </c>
      <c r="Z106" s="11" t="s">
        <v>1</v>
      </c>
      <c r="AA106" s="11" t="s">
        <v>1</v>
      </c>
    </row>
    <row r="107" spans="2:27" ht="51" x14ac:dyDescent="0.25">
      <c r="B107" s="10">
        <v>98</v>
      </c>
      <c r="C107" s="11" t="s">
        <v>31</v>
      </c>
      <c r="D107" s="11" t="s">
        <v>32</v>
      </c>
      <c r="E107" s="11" t="s">
        <v>286</v>
      </c>
      <c r="F107" s="11" t="s">
        <v>287</v>
      </c>
      <c r="G107" s="11" t="s">
        <v>40</v>
      </c>
      <c r="H107" s="12">
        <v>42699</v>
      </c>
      <c r="I107" s="11" t="s">
        <v>157</v>
      </c>
      <c r="J107" s="11" t="s">
        <v>158</v>
      </c>
      <c r="K107" s="11" t="s">
        <v>288</v>
      </c>
      <c r="L107" s="13">
        <v>2</v>
      </c>
      <c r="M107" s="14">
        <v>36</v>
      </c>
      <c r="N107" s="15">
        <v>648627</v>
      </c>
      <c r="O107" s="15">
        <v>648627</v>
      </c>
      <c r="P107" s="15">
        <v>551332.94999999995</v>
      </c>
      <c r="Q107" s="11" t="s">
        <v>1</v>
      </c>
      <c r="R107" s="11" t="s">
        <v>1</v>
      </c>
      <c r="S107" s="11" t="s">
        <v>1</v>
      </c>
      <c r="T107" s="15">
        <v>48647.02</v>
      </c>
      <c r="U107" s="11" t="s">
        <v>1</v>
      </c>
      <c r="V107" s="11" t="s">
        <v>1</v>
      </c>
      <c r="W107" s="15">
        <v>612445.65</v>
      </c>
      <c r="X107" s="15">
        <v>12465.68</v>
      </c>
      <c r="Y107" s="15">
        <v>36181.35</v>
      </c>
      <c r="Z107" s="11" t="s">
        <v>1</v>
      </c>
      <c r="AA107" s="11" t="s">
        <v>1</v>
      </c>
    </row>
    <row r="108" spans="2:27" ht="38.25" x14ac:dyDescent="0.25">
      <c r="B108" s="10">
        <v>99</v>
      </c>
      <c r="C108" s="11" t="s">
        <v>31</v>
      </c>
      <c r="D108" s="11" t="s">
        <v>32</v>
      </c>
      <c r="E108" s="11" t="s">
        <v>289</v>
      </c>
      <c r="F108" s="11" t="s">
        <v>290</v>
      </c>
      <c r="G108" s="11" t="s">
        <v>40</v>
      </c>
      <c r="H108" s="12">
        <v>42697</v>
      </c>
      <c r="I108" s="11" t="s">
        <v>83</v>
      </c>
      <c r="J108" s="11" t="s">
        <v>84</v>
      </c>
      <c r="K108" s="11"/>
      <c r="L108" s="13">
        <v>1</v>
      </c>
      <c r="M108" s="14">
        <v>36</v>
      </c>
      <c r="N108" s="15">
        <v>399199.71</v>
      </c>
      <c r="O108" s="15">
        <v>399199.71</v>
      </c>
      <c r="P108" s="15">
        <v>339319.77</v>
      </c>
      <c r="Q108" s="11" t="s">
        <v>1</v>
      </c>
      <c r="R108" s="11" t="s">
        <v>1</v>
      </c>
      <c r="S108" s="11" t="s">
        <v>1</v>
      </c>
      <c r="T108" s="15">
        <v>29939.97</v>
      </c>
      <c r="U108" s="11" t="s">
        <v>1</v>
      </c>
      <c r="V108" s="11" t="s">
        <v>1</v>
      </c>
      <c r="W108" s="15">
        <v>399199.71</v>
      </c>
      <c r="X108" s="15">
        <v>29939.97</v>
      </c>
      <c r="Y108" s="11" t="s">
        <v>1</v>
      </c>
      <c r="Z108" s="11" t="s">
        <v>1</v>
      </c>
      <c r="AA108" s="11" t="s">
        <v>1</v>
      </c>
    </row>
    <row r="109" spans="2:27" ht="38.25" x14ac:dyDescent="0.25">
      <c r="B109" s="10">
        <v>100</v>
      </c>
      <c r="C109" s="11" t="s">
        <v>31</v>
      </c>
      <c r="D109" s="11" t="s">
        <v>32</v>
      </c>
      <c r="E109" s="11" t="s">
        <v>291</v>
      </c>
      <c r="F109" s="11" t="s">
        <v>292</v>
      </c>
      <c r="G109" s="11" t="s">
        <v>35</v>
      </c>
      <c r="H109" s="12">
        <v>44050</v>
      </c>
      <c r="I109" s="11" t="s">
        <v>157</v>
      </c>
      <c r="J109" s="11" t="s">
        <v>158</v>
      </c>
      <c r="K109" s="11"/>
      <c r="L109" s="13">
        <v>3</v>
      </c>
      <c r="M109" s="14">
        <v>36</v>
      </c>
      <c r="N109" s="15">
        <v>648027.24</v>
      </c>
      <c r="O109" s="15">
        <v>648027.24</v>
      </c>
      <c r="P109" s="15">
        <v>550823.15</v>
      </c>
      <c r="Q109" s="11" t="s">
        <v>1</v>
      </c>
      <c r="R109" s="11" t="s">
        <v>1</v>
      </c>
      <c r="S109" s="11" t="s">
        <v>1</v>
      </c>
      <c r="T109" s="15">
        <v>48602.03</v>
      </c>
      <c r="U109" s="11" t="s">
        <v>1</v>
      </c>
      <c r="V109" s="11" t="s">
        <v>1</v>
      </c>
      <c r="W109" s="15">
        <v>615625.87</v>
      </c>
      <c r="X109" s="15">
        <v>16200.69</v>
      </c>
      <c r="Y109" s="15">
        <v>32401.37</v>
      </c>
      <c r="Z109" s="11" t="s">
        <v>1</v>
      </c>
      <c r="AA109" s="11" t="s">
        <v>1</v>
      </c>
    </row>
    <row r="110" spans="2:27" ht="38.25" x14ac:dyDescent="0.25">
      <c r="B110" s="10">
        <v>101</v>
      </c>
      <c r="C110" s="11" t="s">
        <v>31</v>
      </c>
      <c r="D110" s="11" t="s">
        <v>32</v>
      </c>
      <c r="E110" s="11" t="s">
        <v>293</v>
      </c>
      <c r="F110" s="11" t="s">
        <v>294</v>
      </c>
      <c r="G110" s="11" t="s">
        <v>40</v>
      </c>
      <c r="H110" s="12">
        <v>42697</v>
      </c>
      <c r="I110" s="11" t="s">
        <v>157</v>
      </c>
      <c r="J110" s="11" t="s">
        <v>158</v>
      </c>
      <c r="K110" s="11"/>
      <c r="L110" s="13">
        <v>1</v>
      </c>
      <c r="M110" s="14">
        <v>36</v>
      </c>
      <c r="N110" s="15">
        <v>432067.75</v>
      </c>
      <c r="O110" s="15">
        <v>432067.75</v>
      </c>
      <c r="P110" s="15">
        <v>367257.59</v>
      </c>
      <c r="Q110" s="11" t="s">
        <v>1</v>
      </c>
      <c r="R110" s="11" t="s">
        <v>1</v>
      </c>
      <c r="S110" s="11" t="s">
        <v>1</v>
      </c>
      <c r="T110" s="15">
        <v>32405.08</v>
      </c>
      <c r="U110" s="11" t="s">
        <v>1</v>
      </c>
      <c r="V110" s="11" t="s">
        <v>1</v>
      </c>
      <c r="W110" s="15">
        <v>410464.36</v>
      </c>
      <c r="X110" s="15">
        <v>10801.69</v>
      </c>
      <c r="Y110" s="15">
        <v>21603.39</v>
      </c>
      <c r="Z110" s="11" t="s">
        <v>1</v>
      </c>
      <c r="AA110" s="11" t="s">
        <v>1</v>
      </c>
    </row>
    <row r="111" spans="2:27" ht="25.5" x14ac:dyDescent="0.25">
      <c r="B111" s="10">
        <v>102</v>
      </c>
      <c r="C111" s="11" t="s">
        <v>31</v>
      </c>
      <c r="D111" s="11" t="s">
        <v>32</v>
      </c>
      <c r="E111" s="11" t="s">
        <v>295</v>
      </c>
      <c r="F111" s="11" t="s">
        <v>296</v>
      </c>
      <c r="G111" s="11" t="s">
        <v>40</v>
      </c>
      <c r="H111" s="12">
        <v>42697</v>
      </c>
      <c r="I111" s="11" t="s">
        <v>284</v>
      </c>
      <c r="J111" s="11" t="s">
        <v>285</v>
      </c>
      <c r="K111" s="11"/>
      <c r="L111" s="13">
        <v>1</v>
      </c>
      <c r="M111" s="14">
        <v>36</v>
      </c>
      <c r="N111" s="15">
        <v>461431.95</v>
      </c>
      <c r="O111" s="15">
        <v>461431.95</v>
      </c>
      <c r="P111" s="15">
        <v>426824.55</v>
      </c>
      <c r="Q111" s="11" t="s">
        <v>1</v>
      </c>
      <c r="R111" s="11" t="s">
        <v>1</v>
      </c>
      <c r="S111" s="11" t="s">
        <v>1</v>
      </c>
      <c r="T111" s="11" t="s">
        <v>1</v>
      </c>
      <c r="U111" s="11" t="s">
        <v>1</v>
      </c>
      <c r="V111" s="11" t="s">
        <v>1</v>
      </c>
      <c r="W111" s="15">
        <v>426824.55</v>
      </c>
      <c r="X111" s="11" t="s">
        <v>1</v>
      </c>
      <c r="Y111" s="15">
        <v>34607.4</v>
      </c>
      <c r="Z111" s="11" t="s">
        <v>1</v>
      </c>
      <c r="AA111" s="11" t="s">
        <v>1</v>
      </c>
    </row>
    <row r="112" spans="2:27" ht="25.5" x14ac:dyDescent="0.25">
      <c r="B112" s="10">
        <v>103</v>
      </c>
      <c r="C112" s="11" t="s">
        <v>31</v>
      </c>
      <c r="D112" s="11" t="s">
        <v>32</v>
      </c>
      <c r="E112" s="11" t="s">
        <v>297</v>
      </c>
      <c r="F112" s="11" t="s">
        <v>298</v>
      </c>
      <c r="G112" s="11" t="s">
        <v>35</v>
      </c>
      <c r="H112" s="12">
        <v>44043</v>
      </c>
      <c r="I112" s="11" t="s">
        <v>157</v>
      </c>
      <c r="J112" s="11" t="s">
        <v>158</v>
      </c>
      <c r="K112" s="11"/>
      <c r="L112" s="13">
        <v>1</v>
      </c>
      <c r="M112" s="14">
        <v>36</v>
      </c>
      <c r="N112" s="15">
        <v>648618.91</v>
      </c>
      <c r="O112" s="15">
        <v>648618.91</v>
      </c>
      <c r="P112" s="15">
        <v>551326.06999999995</v>
      </c>
      <c r="Q112" s="11" t="s">
        <v>1</v>
      </c>
      <c r="R112" s="11" t="s">
        <v>1</v>
      </c>
      <c r="S112" s="11" t="s">
        <v>1</v>
      </c>
      <c r="T112" s="15">
        <v>48646.42</v>
      </c>
      <c r="U112" s="11" t="s">
        <v>1</v>
      </c>
      <c r="V112" s="11" t="s">
        <v>1</v>
      </c>
      <c r="W112" s="15">
        <v>616187.96</v>
      </c>
      <c r="X112" s="15">
        <v>16215.47</v>
      </c>
      <c r="Y112" s="15">
        <v>32430.95</v>
      </c>
      <c r="Z112" s="11" t="s">
        <v>1</v>
      </c>
      <c r="AA112" s="11" t="s">
        <v>1</v>
      </c>
    </row>
    <row r="113" spans="2:27" ht="38.25" x14ac:dyDescent="0.25">
      <c r="B113" s="10">
        <v>104</v>
      </c>
      <c r="C113" s="11" t="s">
        <v>31</v>
      </c>
      <c r="D113" s="11" t="s">
        <v>32</v>
      </c>
      <c r="E113" s="11" t="s">
        <v>299</v>
      </c>
      <c r="F113" s="11" t="s">
        <v>300</v>
      </c>
      <c r="G113" s="11" t="s">
        <v>40</v>
      </c>
      <c r="H113" s="12">
        <v>42697</v>
      </c>
      <c r="I113" s="11" t="s">
        <v>301</v>
      </c>
      <c r="J113" s="11" t="s">
        <v>302</v>
      </c>
      <c r="K113" s="11"/>
      <c r="L113" s="13">
        <v>1</v>
      </c>
      <c r="M113" s="14">
        <v>36</v>
      </c>
      <c r="N113" s="15">
        <v>649176.86</v>
      </c>
      <c r="O113" s="15">
        <v>648376.86</v>
      </c>
      <c r="P113" s="15">
        <v>551120.31000000006</v>
      </c>
      <c r="Q113" s="11" t="s">
        <v>1</v>
      </c>
      <c r="R113" s="11" t="s">
        <v>1</v>
      </c>
      <c r="S113" s="11" t="s">
        <v>1</v>
      </c>
      <c r="T113" s="15">
        <v>48628.25</v>
      </c>
      <c r="U113" s="11" t="s">
        <v>1</v>
      </c>
      <c r="V113" s="11" t="s">
        <v>1</v>
      </c>
      <c r="W113" s="15">
        <v>599748.56000000006</v>
      </c>
      <c r="X113" s="11" t="s">
        <v>1</v>
      </c>
      <c r="Y113" s="15">
        <v>48628.3</v>
      </c>
      <c r="Z113" s="11" t="s">
        <v>1</v>
      </c>
      <c r="AA113" s="15">
        <v>800</v>
      </c>
    </row>
    <row r="114" spans="2:27" ht="38.25" x14ac:dyDescent="0.25">
      <c r="B114" s="10">
        <v>105</v>
      </c>
      <c r="C114" s="11" t="s">
        <v>31</v>
      </c>
      <c r="D114" s="11" t="s">
        <v>32</v>
      </c>
      <c r="E114" s="11" t="s">
        <v>303</v>
      </c>
      <c r="F114" s="11" t="s">
        <v>304</v>
      </c>
      <c r="G114" s="11" t="s">
        <v>40</v>
      </c>
      <c r="H114" s="12">
        <v>42697</v>
      </c>
      <c r="I114" s="11" t="s">
        <v>284</v>
      </c>
      <c r="J114" s="11" t="s">
        <v>285</v>
      </c>
      <c r="K114" s="11"/>
      <c r="L114" s="13">
        <v>1</v>
      </c>
      <c r="M114" s="14">
        <v>36</v>
      </c>
      <c r="N114" s="15">
        <v>474445</v>
      </c>
      <c r="O114" s="15">
        <v>474445</v>
      </c>
      <c r="P114" s="15">
        <v>355833.75</v>
      </c>
      <c r="Q114" s="11" t="s">
        <v>1</v>
      </c>
      <c r="R114" s="11" t="s">
        <v>1</v>
      </c>
      <c r="S114" s="11" t="s">
        <v>1</v>
      </c>
      <c r="T114" s="11" t="s">
        <v>1</v>
      </c>
      <c r="U114" s="11" t="s">
        <v>1</v>
      </c>
      <c r="V114" s="11" t="s">
        <v>1</v>
      </c>
      <c r="W114" s="15">
        <v>355833.75</v>
      </c>
      <c r="X114" s="11" t="s">
        <v>1</v>
      </c>
      <c r="Y114" s="15">
        <v>118611.25</v>
      </c>
      <c r="Z114" s="11" t="s">
        <v>1</v>
      </c>
      <c r="AA114" s="11" t="s">
        <v>1</v>
      </c>
    </row>
    <row r="115" spans="2:27" ht="25.5" x14ac:dyDescent="0.25">
      <c r="B115" s="10">
        <v>106</v>
      </c>
      <c r="C115" s="11" t="s">
        <v>31</v>
      </c>
      <c r="D115" s="11" t="s">
        <v>32</v>
      </c>
      <c r="E115" s="11" t="s">
        <v>305</v>
      </c>
      <c r="F115" s="11" t="s">
        <v>306</v>
      </c>
      <c r="G115" s="11" t="s">
        <v>104</v>
      </c>
      <c r="H115" s="12">
        <v>42810</v>
      </c>
      <c r="I115" s="11" t="s">
        <v>157</v>
      </c>
      <c r="J115" s="11" t="s">
        <v>158</v>
      </c>
      <c r="K115" s="11"/>
      <c r="L115" s="13">
        <v>2</v>
      </c>
      <c r="M115" s="14">
        <v>36</v>
      </c>
      <c r="N115" s="15">
        <v>583689.55000000005</v>
      </c>
      <c r="O115" s="15">
        <v>583689.55000000005</v>
      </c>
      <c r="P115" s="15">
        <v>496136.12</v>
      </c>
      <c r="Q115" s="11" t="s">
        <v>1</v>
      </c>
      <c r="R115" s="11" t="s">
        <v>1</v>
      </c>
      <c r="S115" s="11" t="s">
        <v>1</v>
      </c>
      <c r="T115" s="15">
        <v>43776.72</v>
      </c>
      <c r="U115" s="11" t="s">
        <v>1</v>
      </c>
      <c r="V115" s="11" t="s">
        <v>1</v>
      </c>
      <c r="W115" s="15">
        <v>554505.07999999996</v>
      </c>
      <c r="X115" s="15">
        <v>14592.24</v>
      </c>
      <c r="Y115" s="15">
        <v>29184.47</v>
      </c>
      <c r="Z115" s="11" t="s">
        <v>1</v>
      </c>
      <c r="AA115" s="11" t="s">
        <v>1</v>
      </c>
    </row>
    <row r="116" spans="2:27" ht="76.5" x14ac:dyDescent="0.25">
      <c r="B116" s="10">
        <v>107</v>
      </c>
      <c r="C116" s="11" t="s">
        <v>31</v>
      </c>
      <c r="D116" s="11" t="s">
        <v>32</v>
      </c>
      <c r="E116" s="11" t="s">
        <v>307</v>
      </c>
      <c r="F116" s="11" t="s">
        <v>308</v>
      </c>
      <c r="G116" s="11" t="s">
        <v>40</v>
      </c>
      <c r="H116" s="12">
        <v>42697</v>
      </c>
      <c r="I116" s="11" t="s">
        <v>309</v>
      </c>
      <c r="J116" s="11" t="s">
        <v>310</v>
      </c>
      <c r="K116" s="11"/>
      <c r="L116" s="13">
        <v>1</v>
      </c>
      <c r="M116" s="14">
        <v>24</v>
      </c>
      <c r="N116" s="15">
        <v>143595.76999999999</v>
      </c>
      <c r="O116" s="15">
        <v>141595.76999999999</v>
      </c>
      <c r="P116" s="15">
        <v>92037.25</v>
      </c>
      <c r="Q116" s="11" t="s">
        <v>1</v>
      </c>
      <c r="R116" s="11" t="s">
        <v>1</v>
      </c>
      <c r="S116" s="11" t="s">
        <v>1</v>
      </c>
      <c r="T116" s="11" t="s">
        <v>1</v>
      </c>
      <c r="U116" s="11" t="s">
        <v>1</v>
      </c>
      <c r="V116" s="11" t="s">
        <v>1</v>
      </c>
      <c r="W116" s="15">
        <v>92037.25</v>
      </c>
      <c r="X116" s="11" t="s">
        <v>1</v>
      </c>
      <c r="Y116" s="15">
        <v>49558.52</v>
      </c>
      <c r="Z116" s="11" t="s">
        <v>1</v>
      </c>
      <c r="AA116" s="15">
        <v>2000</v>
      </c>
    </row>
    <row r="117" spans="2:27" ht="51" x14ac:dyDescent="0.25">
      <c r="B117" s="10">
        <v>108</v>
      </c>
      <c r="C117" s="11" t="s">
        <v>31</v>
      </c>
      <c r="D117" s="11" t="s">
        <v>32</v>
      </c>
      <c r="E117" s="11" t="s">
        <v>311</v>
      </c>
      <c r="F117" s="11" t="s">
        <v>312</v>
      </c>
      <c r="G117" s="11" t="s">
        <v>40</v>
      </c>
      <c r="H117" s="12">
        <v>42697</v>
      </c>
      <c r="I117" s="11" t="s">
        <v>157</v>
      </c>
      <c r="J117" s="11" t="s">
        <v>158</v>
      </c>
      <c r="K117" s="11"/>
      <c r="L117" s="13">
        <v>1</v>
      </c>
      <c r="M117" s="14">
        <v>36</v>
      </c>
      <c r="N117" s="15">
        <v>648504.94999999995</v>
      </c>
      <c r="O117" s="15">
        <v>648504.94999999995</v>
      </c>
      <c r="P117" s="15">
        <v>551229.21</v>
      </c>
      <c r="Q117" s="11" t="s">
        <v>1</v>
      </c>
      <c r="R117" s="11" t="s">
        <v>1</v>
      </c>
      <c r="S117" s="11" t="s">
        <v>1</v>
      </c>
      <c r="T117" s="15">
        <v>48637.87</v>
      </c>
      <c r="U117" s="11" t="s">
        <v>1</v>
      </c>
      <c r="V117" s="11" t="s">
        <v>1</v>
      </c>
      <c r="W117" s="15">
        <v>616079.69999999995</v>
      </c>
      <c r="X117" s="15">
        <v>16212.62</v>
      </c>
      <c r="Y117" s="15">
        <v>32425.25</v>
      </c>
      <c r="Z117" s="11" t="s">
        <v>1</v>
      </c>
      <c r="AA117" s="11" t="s">
        <v>1</v>
      </c>
    </row>
    <row r="118" spans="2:27" ht="89.25" x14ac:dyDescent="0.25">
      <c r="B118" s="10">
        <v>109</v>
      </c>
      <c r="C118" s="11" t="s">
        <v>31</v>
      </c>
      <c r="D118" s="11" t="s">
        <v>32</v>
      </c>
      <c r="E118" s="11" t="s">
        <v>313</v>
      </c>
      <c r="F118" s="11" t="s">
        <v>314</v>
      </c>
      <c r="G118" s="11" t="s">
        <v>40</v>
      </c>
      <c r="H118" s="12">
        <v>42576</v>
      </c>
      <c r="I118" s="11" t="s">
        <v>36</v>
      </c>
      <c r="J118" s="11" t="s">
        <v>37</v>
      </c>
      <c r="K118" s="11" t="s">
        <v>315</v>
      </c>
      <c r="L118" s="13">
        <v>2</v>
      </c>
      <c r="M118" s="14">
        <v>36</v>
      </c>
      <c r="N118" s="15">
        <v>600000</v>
      </c>
      <c r="O118" s="15">
        <v>600000</v>
      </c>
      <c r="P118" s="15">
        <v>510000</v>
      </c>
      <c r="Q118" s="11" t="s">
        <v>1</v>
      </c>
      <c r="R118" s="11" t="s">
        <v>1</v>
      </c>
      <c r="S118" s="11" t="s">
        <v>1</v>
      </c>
      <c r="T118" s="15">
        <v>45000</v>
      </c>
      <c r="U118" s="11" t="s">
        <v>1</v>
      </c>
      <c r="V118" s="11" t="s">
        <v>1</v>
      </c>
      <c r="W118" s="15">
        <v>555000</v>
      </c>
      <c r="X118" s="11" t="s">
        <v>1</v>
      </c>
      <c r="Y118" s="15">
        <v>45000</v>
      </c>
      <c r="Z118" s="11" t="s">
        <v>1</v>
      </c>
      <c r="AA118" s="11" t="s">
        <v>1</v>
      </c>
    </row>
    <row r="119" spans="2:27" ht="25.5" x14ac:dyDescent="0.25">
      <c r="B119" s="10">
        <v>110</v>
      </c>
      <c r="C119" s="11" t="s">
        <v>31</v>
      </c>
      <c r="D119" s="11" t="s">
        <v>32</v>
      </c>
      <c r="E119" s="11" t="s">
        <v>316</v>
      </c>
      <c r="F119" s="11" t="s">
        <v>317</v>
      </c>
      <c r="G119" s="11" t="s">
        <v>40</v>
      </c>
      <c r="H119" s="12">
        <v>42697</v>
      </c>
      <c r="I119" s="11" t="s">
        <v>284</v>
      </c>
      <c r="J119" s="11" t="s">
        <v>285</v>
      </c>
      <c r="K119" s="11"/>
      <c r="L119" s="13">
        <v>1</v>
      </c>
      <c r="M119" s="14">
        <v>36</v>
      </c>
      <c r="N119" s="15">
        <v>481718.29</v>
      </c>
      <c r="O119" s="15">
        <v>481718.29</v>
      </c>
      <c r="P119" s="15">
        <v>445589.42</v>
      </c>
      <c r="Q119" s="11" t="s">
        <v>1</v>
      </c>
      <c r="R119" s="11" t="s">
        <v>1</v>
      </c>
      <c r="S119" s="11" t="s">
        <v>1</v>
      </c>
      <c r="T119" s="11" t="s">
        <v>1</v>
      </c>
      <c r="U119" s="11" t="s">
        <v>1</v>
      </c>
      <c r="V119" s="11" t="s">
        <v>1</v>
      </c>
      <c r="W119" s="15">
        <v>445589.42</v>
      </c>
      <c r="X119" s="11" t="s">
        <v>1</v>
      </c>
      <c r="Y119" s="15">
        <v>36128.870000000003</v>
      </c>
      <c r="Z119" s="11" t="s">
        <v>1</v>
      </c>
      <c r="AA119" s="11" t="s">
        <v>1</v>
      </c>
    </row>
    <row r="120" spans="2:27" ht="51" x14ac:dyDescent="0.25">
      <c r="B120" s="10">
        <v>111</v>
      </c>
      <c r="C120" s="11" t="s">
        <v>31</v>
      </c>
      <c r="D120" s="11" t="s">
        <v>32</v>
      </c>
      <c r="E120" s="11" t="s">
        <v>318</v>
      </c>
      <c r="F120" s="11" t="s">
        <v>319</v>
      </c>
      <c r="G120" s="11" t="s">
        <v>40</v>
      </c>
      <c r="H120" s="12">
        <v>42576</v>
      </c>
      <c r="I120" s="11" t="s">
        <v>47</v>
      </c>
      <c r="J120" s="11" t="s">
        <v>48</v>
      </c>
      <c r="K120" s="11"/>
      <c r="L120" s="13">
        <v>1</v>
      </c>
      <c r="M120" s="14">
        <v>36</v>
      </c>
      <c r="N120" s="15">
        <v>594349</v>
      </c>
      <c r="O120" s="15">
        <v>594349</v>
      </c>
      <c r="P120" s="15">
        <v>505196</v>
      </c>
      <c r="Q120" s="11" t="s">
        <v>1</v>
      </c>
      <c r="R120" s="11" t="s">
        <v>1</v>
      </c>
      <c r="S120" s="11" t="s">
        <v>1</v>
      </c>
      <c r="T120" s="15">
        <v>44576.11</v>
      </c>
      <c r="U120" s="11" t="s">
        <v>1</v>
      </c>
      <c r="V120" s="11" t="s">
        <v>1</v>
      </c>
      <c r="W120" s="15">
        <v>549772.11</v>
      </c>
      <c r="X120" s="11" t="s">
        <v>1</v>
      </c>
      <c r="Y120" s="15">
        <v>44576.89</v>
      </c>
      <c r="Z120" s="11" t="s">
        <v>1</v>
      </c>
      <c r="AA120" s="11" t="s">
        <v>1</v>
      </c>
    </row>
    <row r="121" spans="2:27" ht="51" x14ac:dyDescent="0.25">
      <c r="B121" s="10">
        <v>112</v>
      </c>
      <c r="C121" s="11" t="s">
        <v>31</v>
      </c>
      <c r="D121" s="11" t="s">
        <v>32</v>
      </c>
      <c r="E121" s="11" t="s">
        <v>320</v>
      </c>
      <c r="F121" s="11" t="s">
        <v>321</v>
      </c>
      <c r="G121" s="11" t="s">
        <v>35</v>
      </c>
      <c r="H121" s="12">
        <v>44043</v>
      </c>
      <c r="I121" s="11" t="s">
        <v>47</v>
      </c>
      <c r="J121" s="11" t="s">
        <v>48</v>
      </c>
      <c r="K121" s="11" t="s">
        <v>187</v>
      </c>
      <c r="L121" s="13">
        <v>2</v>
      </c>
      <c r="M121" s="14">
        <v>36</v>
      </c>
      <c r="N121" s="15">
        <v>639441.24</v>
      </c>
      <c r="O121" s="15">
        <v>639441.24</v>
      </c>
      <c r="P121" s="15">
        <v>543525.05000000005</v>
      </c>
      <c r="Q121" s="11" t="s">
        <v>1</v>
      </c>
      <c r="R121" s="11" t="s">
        <v>1</v>
      </c>
      <c r="S121" s="11" t="s">
        <v>1</v>
      </c>
      <c r="T121" s="15">
        <v>47958.09</v>
      </c>
      <c r="U121" s="11" t="s">
        <v>1</v>
      </c>
      <c r="V121" s="11" t="s">
        <v>1</v>
      </c>
      <c r="W121" s="15">
        <v>639441.24</v>
      </c>
      <c r="X121" s="15">
        <v>47958.1</v>
      </c>
      <c r="Y121" s="11" t="s">
        <v>1</v>
      </c>
      <c r="Z121" s="11" t="s">
        <v>1</v>
      </c>
      <c r="AA121" s="11" t="s">
        <v>1</v>
      </c>
    </row>
    <row r="122" spans="2:27" ht="51" x14ac:dyDescent="0.25">
      <c r="B122" s="10">
        <v>113</v>
      </c>
      <c r="C122" s="11" t="s">
        <v>31</v>
      </c>
      <c r="D122" s="11" t="s">
        <v>32</v>
      </c>
      <c r="E122" s="11" t="s">
        <v>322</v>
      </c>
      <c r="F122" s="11" t="s">
        <v>323</v>
      </c>
      <c r="G122" s="11" t="s">
        <v>40</v>
      </c>
      <c r="H122" s="12">
        <v>42578</v>
      </c>
      <c r="I122" s="11" t="s">
        <v>284</v>
      </c>
      <c r="J122" s="11" t="s">
        <v>285</v>
      </c>
      <c r="K122" s="11" t="s">
        <v>324</v>
      </c>
      <c r="L122" s="13">
        <v>1</v>
      </c>
      <c r="M122" s="14">
        <v>36</v>
      </c>
      <c r="N122" s="15">
        <v>500433.93</v>
      </c>
      <c r="O122" s="15">
        <v>500433.93</v>
      </c>
      <c r="P122" s="15">
        <v>381145.84</v>
      </c>
      <c r="Q122" s="11" t="s">
        <v>1</v>
      </c>
      <c r="R122" s="11" t="s">
        <v>1</v>
      </c>
      <c r="S122" s="11" t="s">
        <v>1</v>
      </c>
      <c r="T122" s="11" t="s">
        <v>1</v>
      </c>
      <c r="U122" s="11" t="s">
        <v>1</v>
      </c>
      <c r="V122" s="11" t="s">
        <v>1</v>
      </c>
      <c r="W122" s="15">
        <v>381145.84</v>
      </c>
      <c r="X122" s="11" t="s">
        <v>1</v>
      </c>
      <c r="Y122" s="15">
        <v>119288.09</v>
      </c>
      <c r="Z122" s="11" t="s">
        <v>1</v>
      </c>
      <c r="AA122" s="11" t="s">
        <v>1</v>
      </c>
    </row>
    <row r="123" spans="2:27" ht="38.25" x14ac:dyDescent="0.25">
      <c r="B123" s="10">
        <v>114</v>
      </c>
      <c r="C123" s="11" t="s">
        <v>31</v>
      </c>
      <c r="D123" s="11" t="s">
        <v>32</v>
      </c>
      <c r="E123" s="11" t="s">
        <v>325</v>
      </c>
      <c r="F123" s="11" t="s">
        <v>326</v>
      </c>
      <c r="G123" s="11" t="s">
        <v>40</v>
      </c>
      <c r="H123" s="12">
        <v>42697</v>
      </c>
      <c r="I123" s="11" t="s">
        <v>139</v>
      </c>
      <c r="J123" s="11" t="s">
        <v>140</v>
      </c>
      <c r="K123" s="11" t="s">
        <v>132</v>
      </c>
      <c r="L123" s="13">
        <v>3</v>
      </c>
      <c r="M123" s="14">
        <v>36</v>
      </c>
      <c r="N123" s="15">
        <v>648372.91</v>
      </c>
      <c r="O123" s="15">
        <v>648372.91</v>
      </c>
      <c r="P123" s="15">
        <v>551116.97</v>
      </c>
      <c r="Q123" s="11" t="s">
        <v>1</v>
      </c>
      <c r="R123" s="11" t="s">
        <v>1</v>
      </c>
      <c r="S123" s="11" t="s">
        <v>1</v>
      </c>
      <c r="T123" s="15">
        <v>48627.97</v>
      </c>
      <c r="U123" s="11" t="s">
        <v>1</v>
      </c>
      <c r="V123" s="11" t="s">
        <v>1</v>
      </c>
      <c r="W123" s="15">
        <v>648372.91</v>
      </c>
      <c r="X123" s="15">
        <v>48627.97</v>
      </c>
      <c r="Y123" s="11" t="s">
        <v>1</v>
      </c>
      <c r="Z123" s="11" t="s">
        <v>1</v>
      </c>
      <c r="AA123" s="11" t="s">
        <v>1</v>
      </c>
    </row>
    <row r="124" spans="2:27" ht="63.75" x14ac:dyDescent="0.25">
      <c r="B124" s="10">
        <v>115</v>
      </c>
      <c r="C124" s="11" t="s">
        <v>31</v>
      </c>
      <c r="D124" s="11" t="s">
        <v>32</v>
      </c>
      <c r="E124" s="11" t="s">
        <v>327</v>
      </c>
      <c r="F124" s="11" t="s">
        <v>328</v>
      </c>
      <c r="G124" s="11" t="s">
        <v>40</v>
      </c>
      <c r="H124" s="12">
        <v>42697</v>
      </c>
      <c r="I124" s="11" t="s">
        <v>284</v>
      </c>
      <c r="J124" s="11" t="s">
        <v>285</v>
      </c>
      <c r="K124" s="11" t="s">
        <v>329</v>
      </c>
      <c r="L124" s="13">
        <v>2</v>
      </c>
      <c r="M124" s="14">
        <v>36</v>
      </c>
      <c r="N124" s="15">
        <v>648279.1</v>
      </c>
      <c r="O124" s="15">
        <v>648279.1</v>
      </c>
      <c r="P124" s="15">
        <v>551037.23</v>
      </c>
      <c r="Q124" s="11" t="s">
        <v>1</v>
      </c>
      <c r="R124" s="11" t="s">
        <v>1</v>
      </c>
      <c r="S124" s="11" t="s">
        <v>1</v>
      </c>
      <c r="T124" s="15">
        <v>48620.94</v>
      </c>
      <c r="U124" s="11" t="s">
        <v>1</v>
      </c>
      <c r="V124" s="11" t="s">
        <v>1</v>
      </c>
      <c r="W124" s="15">
        <v>599658.17000000004</v>
      </c>
      <c r="X124" s="11" t="s">
        <v>1</v>
      </c>
      <c r="Y124" s="15">
        <v>48620.93</v>
      </c>
      <c r="Z124" s="11" t="s">
        <v>1</v>
      </c>
      <c r="AA124" s="11" t="s">
        <v>1</v>
      </c>
    </row>
    <row r="125" spans="2:27" ht="51" x14ac:dyDescent="0.25">
      <c r="B125" s="10">
        <v>116</v>
      </c>
      <c r="C125" s="11" t="s">
        <v>31</v>
      </c>
      <c r="D125" s="11" t="s">
        <v>32</v>
      </c>
      <c r="E125" s="11" t="s">
        <v>330</v>
      </c>
      <c r="F125" s="11" t="s">
        <v>331</v>
      </c>
      <c r="G125" s="11" t="s">
        <v>40</v>
      </c>
      <c r="H125" s="12">
        <v>42697</v>
      </c>
      <c r="I125" s="11" t="s">
        <v>332</v>
      </c>
      <c r="J125" s="11" t="s">
        <v>333</v>
      </c>
      <c r="K125" s="11"/>
      <c r="L125" s="13">
        <v>1</v>
      </c>
      <c r="M125" s="14">
        <v>36</v>
      </c>
      <c r="N125" s="15">
        <v>1132455.8</v>
      </c>
      <c r="O125" s="15">
        <v>877313</v>
      </c>
      <c r="P125" s="15">
        <v>599919</v>
      </c>
      <c r="Q125" s="11" t="s">
        <v>1</v>
      </c>
      <c r="R125" s="11" t="s">
        <v>1</v>
      </c>
      <c r="S125" s="11" t="s">
        <v>1</v>
      </c>
      <c r="T125" s="11" t="s">
        <v>1</v>
      </c>
      <c r="U125" s="11" t="s">
        <v>1</v>
      </c>
      <c r="V125" s="11" t="s">
        <v>1</v>
      </c>
      <c r="W125" s="15">
        <v>599919</v>
      </c>
      <c r="X125" s="11" t="s">
        <v>1</v>
      </c>
      <c r="Y125" s="15">
        <v>277394</v>
      </c>
      <c r="Z125" s="11" t="s">
        <v>1</v>
      </c>
      <c r="AA125" s="15">
        <v>255142.8</v>
      </c>
    </row>
    <row r="126" spans="2:27" x14ac:dyDescent="0.25">
      <c r="B126" s="10">
        <v>117</v>
      </c>
      <c r="C126" s="11" t="s">
        <v>31</v>
      </c>
      <c r="D126" s="11" t="s">
        <v>32</v>
      </c>
      <c r="E126" s="11" t="s">
        <v>334</v>
      </c>
      <c r="F126" s="11" t="s">
        <v>335</v>
      </c>
      <c r="G126" s="11" t="s">
        <v>40</v>
      </c>
      <c r="H126" s="12">
        <v>42697</v>
      </c>
      <c r="I126" s="11" t="s">
        <v>336</v>
      </c>
      <c r="J126" s="11" t="s">
        <v>337</v>
      </c>
      <c r="K126" s="11"/>
      <c r="L126" s="13">
        <v>1</v>
      </c>
      <c r="M126" s="14">
        <v>24</v>
      </c>
      <c r="N126" s="15">
        <v>634521.37</v>
      </c>
      <c r="O126" s="15">
        <v>634521.37</v>
      </c>
      <c r="P126" s="15">
        <v>292006.73</v>
      </c>
      <c r="Q126" s="11" t="s">
        <v>1</v>
      </c>
      <c r="R126" s="11" t="s">
        <v>1</v>
      </c>
      <c r="S126" s="11" t="s">
        <v>1</v>
      </c>
      <c r="T126" s="11" t="s">
        <v>1</v>
      </c>
      <c r="U126" s="11" t="s">
        <v>1</v>
      </c>
      <c r="V126" s="11" t="s">
        <v>1</v>
      </c>
      <c r="W126" s="15">
        <v>292006.73</v>
      </c>
      <c r="X126" s="11" t="s">
        <v>1</v>
      </c>
      <c r="Y126" s="15">
        <v>342514.64</v>
      </c>
      <c r="Z126" s="11" t="s">
        <v>1</v>
      </c>
      <c r="AA126" s="11" t="s">
        <v>1</v>
      </c>
    </row>
    <row r="127" spans="2:27" ht="38.25" x14ac:dyDescent="0.25">
      <c r="B127" s="10">
        <v>118</v>
      </c>
      <c r="C127" s="11" t="s">
        <v>31</v>
      </c>
      <c r="D127" s="11" t="s">
        <v>32</v>
      </c>
      <c r="E127" s="11" t="s">
        <v>338</v>
      </c>
      <c r="F127" s="11" t="s">
        <v>339</v>
      </c>
      <c r="G127" s="11" t="s">
        <v>40</v>
      </c>
      <c r="H127" s="12">
        <v>42697</v>
      </c>
      <c r="I127" s="11" t="s">
        <v>284</v>
      </c>
      <c r="J127" s="11" t="s">
        <v>285</v>
      </c>
      <c r="K127" s="11"/>
      <c r="L127" s="13">
        <v>1</v>
      </c>
      <c r="M127" s="14">
        <v>36</v>
      </c>
      <c r="N127" s="15">
        <v>669055.46</v>
      </c>
      <c r="O127" s="15">
        <v>669055.46</v>
      </c>
      <c r="P127" s="15">
        <v>496452.47</v>
      </c>
      <c r="Q127" s="11" t="s">
        <v>1</v>
      </c>
      <c r="R127" s="11" t="s">
        <v>1</v>
      </c>
      <c r="S127" s="11" t="s">
        <v>1</v>
      </c>
      <c r="T127" s="11" t="s">
        <v>1</v>
      </c>
      <c r="U127" s="11" t="s">
        <v>1</v>
      </c>
      <c r="V127" s="11" t="s">
        <v>1</v>
      </c>
      <c r="W127" s="15">
        <v>496452.47</v>
      </c>
      <c r="X127" s="11" t="s">
        <v>1</v>
      </c>
      <c r="Y127" s="15">
        <v>172602.99</v>
      </c>
      <c r="Z127" s="11" t="s">
        <v>1</v>
      </c>
      <c r="AA127" s="11" t="s">
        <v>1</v>
      </c>
    </row>
    <row r="128" spans="2:27" ht="63.75" x14ac:dyDescent="0.25">
      <c r="B128" s="10">
        <v>119</v>
      </c>
      <c r="C128" s="11" t="s">
        <v>31</v>
      </c>
      <c r="D128" s="11" t="s">
        <v>32</v>
      </c>
      <c r="E128" s="11" t="s">
        <v>340</v>
      </c>
      <c r="F128" s="11" t="s">
        <v>341</v>
      </c>
      <c r="G128" s="11" t="s">
        <v>40</v>
      </c>
      <c r="H128" s="12">
        <v>42697</v>
      </c>
      <c r="I128" s="11" t="s">
        <v>342</v>
      </c>
      <c r="J128" s="11" t="s">
        <v>343</v>
      </c>
      <c r="K128" s="11" t="s">
        <v>344</v>
      </c>
      <c r="L128" s="13">
        <v>3</v>
      </c>
      <c r="M128" s="14">
        <v>24</v>
      </c>
      <c r="N128" s="15">
        <v>864277.91</v>
      </c>
      <c r="O128" s="15">
        <v>864277.91</v>
      </c>
      <c r="P128" s="15">
        <v>599981.72</v>
      </c>
      <c r="Q128" s="11" t="s">
        <v>1</v>
      </c>
      <c r="R128" s="11" t="s">
        <v>1</v>
      </c>
      <c r="S128" s="11" t="s">
        <v>1</v>
      </c>
      <c r="T128" s="11" t="s">
        <v>1</v>
      </c>
      <c r="U128" s="11" t="s">
        <v>1</v>
      </c>
      <c r="V128" s="11" t="s">
        <v>1</v>
      </c>
      <c r="W128" s="15">
        <v>599981.72</v>
      </c>
      <c r="X128" s="11" t="s">
        <v>1</v>
      </c>
      <c r="Y128" s="15">
        <v>264296.19</v>
      </c>
      <c r="Z128" s="11" t="s">
        <v>1</v>
      </c>
      <c r="AA128" s="11" t="s">
        <v>1</v>
      </c>
    </row>
    <row r="129" spans="2:27" ht="63.75" x14ac:dyDescent="0.25">
      <c r="B129" s="10">
        <v>120</v>
      </c>
      <c r="C129" s="11" t="s">
        <v>31</v>
      </c>
      <c r="D129" s="11" t="s">
        <v>32</v>
      </c>
      <c r="E129" s="11" t="s">
        <v>345</v>
      </c>
      <c r="F129" s="11" t="s">
        <v>346</v>
      </c>
      <c r="G129" s="11" t="s">
        <v>40</v>
      </c>
      <c r="H129" s="12">
        <v>42699</v>
      </c>
      <c r="I129" s="11" t="s">
        <v>273</v>
      </c>
      <c r="J129" s="11" t="s">
        <v>274</v>
      </c>
      <c r="K129" s="11" t="s">
        <v>347</v>
      </c>
      <c r="L129" s="13">
        <v>2</v>
      </c>
      <c r="M129" s="14">
        <v>36</v>
      </c>
      <c r="N129" s="15">
        <v>602494.64</v>
      </c>
      <c r="O129" s="15">
        <v>602494.64</v>
      </c>
      <c r="P129" s="15">
        <v>512120.45</v>
      </c>
      <c r="Q129" s="11" t="s">
        <v>1</v>
      </c>
      <c r="R129" s="11" t="s">
        <v>1</v>
      </c>
      <c r="S129" s="11" t="s">
        <v>1</v>
      </c>
      <c r="T129" s="15">
        <v>45187.09</v>
      </c>
      <c r="U129" s="11" t="s">
        <v>1</v>
      </c>
      <c r="V129" s="11" t="s">
        <v>1</v>
      </c>
      <c r="W129" s="15">
        <v>602494.64</v>
      </c>
      <c r="X129" s="15">
        <v>45187.1</v>
      </c>
      <c r="Y129" s="11" t="s">
        <v>1</v>
      </c>
      <c r="Z129" s="11" t="s">
        <v>1</v>
      </c>
      <c r="AA129" s="11" t="s">
        <v>1</v>
      </c>
    </row>
    <row r="130" spans="2:27" ht="89.25" x14ac:dyDescent="0.25">
      <c r="B130" s="10">
        <v>121</v>
      </c>
      <c r="C130" s="11" t="s">
        <v>31</v>
      </c>
      <c r="D130" s="11" t="s">
        <v>32</v>
      </c>
      <c r="E130" s="11" t="s">
        <v>348</v>
      </c>
      <c r="F130" s="11" t="s">
        <v>349</v>
      </c>
      <c r="G130" s="11" t="s">
        <v>40</v>
      </c>
      <c r="H130" s="12">
        <v>42697</v>
      </c>
      <c r="I130" s="11" t="s">
        <v>350</v>
      </c>
      <c r="J130" s="11" t="s">
        <v>351</v>
      </c>
      <c r="K130" s="11" t="s">
        <v>352</v>
      </c>
      <c r="L130" s="13">
        <v>3</v>
      </c>
      <c r="M130" s="14">
        <v>36</v>
      </c>
      <c r="N130" s="15">
        <v>648000</v>
      </c>
      <c r="O130" s="15">
        <v>648000</v>
      </c>
      <c r="P130" s="15">
        <v>550800</v>
      </c>
      <c r="Q130" s="11" t="s">
        <v>1</v>
      </c>
      <c r="R130" s="11" t="s">
        <v>1</v>
      </c>
      <c r="S130" s="11" t="s">
        <v>1</v>
      </c>
      <c r="T130" s="15">
        <v>48600</v>
      </c>
      <c r="U130" s="11" t="s">
        <v>1</v>
      </c>
      <c r="V130" s="11" t="s">
        <v>1</v>
      </c>
      <c r="W130" s="15">
        <v>599400</v>
      </c>
      <c r="X130" s="11" t="s">
        <v>1</v>
      </c>
      <c r="Y130" s="15">
        <v>48600</v>
      </c>
      <c r="Z130" s="11" t="s">
        <v>1</v>
      </c>
      <c r="AA130" s="11" t="s">
        <v>1</v>
      </c>
    </row>
    <row r="131" spans="2:27" ht="25.5" x14ac:dyDescent="0.25">
      <c r="B131" s="10">
        <v>122</v>
      </c>
      <c r="C131" s="11" t="s">
        <v>31</v>
      </c>
      <c r="D131" s="11" t="s">
        <v>32</v>
      </c>
      <c r="E131" s="11" t="s">
        <v>353</v>
      </c>
      <c r="F131" s="11" t="s">
        <v>354</v>
      </c>
      <c r="G131" s="11" t="s">
        <v>40</v>
      </c>
      <c r="H131" s="12">
        <v>42697</v>
      </c>
      <c r="I131" s="11" t="s">
        <v>301</v>
      </c>
      <c r="J131" s="11" t="s">
        <v>302</v>
      </c>
      <c r="K131" s="11"/>
      <c r="L131" s="13">
        <v>1</v>
      </c>
      <c r="M131" s="14">
        <v>36</v>
      </c>
      <c r="N131" s="15">
        <v>652659.43000000005</v>
      </c>
      <c r="O131" s="15">
        <v>648299.43000000005</v>
      </c>
      <c r="P131" s="15">
        <v>551054.5</v>
      </c>
      <c r="Q131" s="11" t="s">
        <v>1</v>
      </c>
      <c r="R131" s="11" t="s">
        <v>1</v>
      </c>
      <c r="S131" s="11" t="s">
        <v>1</v>
      </c>
      <c r="T131" s="15">
        <v>48622.46</v>
      </c>
      <c r="U131" s="11" t="s">
        <v>1</v>
      </c>
      <c r="V131" s="11" t="s">
        <v>1</v>
      </c>
      <c r="W131" s="15">
        <v>599676.96</v>
      </c>
      <c r="X131" s="11" t="s">
        <v>1</v>
      </c>
      <c r="Y131" s="15">
        <v>48622.47</v>
      </c>
      <c r="Z131" s="11" t="s">
        <v>1</v>
      </c>
      <c r="AA131" s="15">
        <v>4360</v>
      </c>
    </row>
    <row r="132" spans="2:27" ht="25.5" x14ac:dyDescent="0.25">
      <c r="B132" s="10">
        <v>123</v>
      </c>
      <c r="C132" s="11" t="s">
        <v>31</v>
      </c>
      <c r="D132" s="11" t="s">
        <v>32</v>
      </c>
      <c r="E132" s="11" t="s">
        <v>355</v>
      </c>
      <c r="F132" s="11" t="s">
        <v>356</v>
      </c>
      <c r="G132" s="11" t="s">
        <v>40</v>
      </c>
      <c r="H132" s="12">
        <v>42697</v>
      </c>
      <c r="I132" s="11" t="s">
        <v>357</v>
      </c>
      <c r="J132" s="11" t="s">
        <v>358</v>
      </c>
      <c r="K132" s="11"/>
      <c r="L132" s="13">
        <v>3</v>
      </c>
      <c r="M132" s="14">
        <v>36</v>
      </c>
      <c r="N132" s="15">
        <v>601000</v>
      </c>
      <c r="O132" s="15">
        <v>601000</v>
      </c>
      <c r="P132" s="15">
        <v>441434.49</v>
      </c>
      <c r="Q132" s="11" t="s">
        <v>1</v>
      </c>
      <c r="R132" s="11" t="s">
        <v>1</v>
      </c>
      <c r="S132" s="11" t="s">
        <v>1</v>
      </c>
      <c r="T132" s="11" t="s">
        <v>1</v>
      </c>
      <c r="U132" s="11" t="s">
        <v>1</v>
      </c>
      <c r="V132" s="11" t="s">
        <v>1</v>
      </c>
      <c r="W132" s="15">
        <v>441434.49</v>
      </c>
      <c r="X132" s="11" t="s">
        <v>1</v>
      </c>
      <c r="Y132" s="15">
        <v>159565.51</v>
      </c>
      <c r="Z132" s="11" t="s">
        <v>1</v>
      </c>
      <c r="AA132" s="11" t="s">
        <v>1</v>
      </c>
    </row>
    <row r="133" spans="2:27" ht="102" x14ac:dyDescent="0.25">
      <c r="B133" s="10">
        <v>124</v>
      </c>
      <c r="C133" s="11" t="s">
        <v>31</v>
      </c>
      <c r="D133" s="11" t="s">
        <v>32</v>
      </c>
      <c r="E133" s="11" t="s">
        <v>359</v>
      </c>
      <c r="F133" s="11" t="s">
        <v>360</v>
      </c>
      <c r="G133" s="11" t="s">
        <v>40</v>
      </c>
      <c r="H133" s="12">
        <v>42576</v>
      </c>
      <c r="I133" s="11" t="s">
        <v>361</v>
      </c>
      <c r="J133" s="11" t="s">
        <v>362</v>
      </c>
      <c r="K133" s="11"/>
      <c r="L133" s="13">
        <v>2</v>
      </c>
      <c r="M133" s="14">
        <v>36</v>
      </c>
      <c r="N133" s="15">
        <v>344200</v>
      </c>
      <c r="O133" s="15">
        <v>344200</v>
      </c>
      <c r="P133" s="15">
        <v>272370</v>
      </c>
      <c r="Q133" s="11" t="s">
        <v>1</v>
      </c>
      <c r="R133" s="11" t="s">
        <v>1</v>
      </c>
      <c r="S133" s="11" t="s">
        <v>1</v>
      </c>
      <c r="T133" s="11" t="s">
        <v>1</v>
      </c>
      <c r="U133" s="11" t="s">
        <v>1</v>
      </c>
      <c r="V133" s="11" t="s">
        <v>1</v>
      </c>
      <c r="W133" s="15">
        <v>272370</v>
      </c>
      <c r="X133" s="11" t="s">
        <v>1</v>
      </c>
      <c r="Y133" s="15">
        <v>71830</v>
      </c>
      <c r="Z133" s="11" t="s">
        <v>1</v>
      </c>
      <c r="AA133" s="11" t="s">
        <v>1</v>
      </c>
    </row>
    <row r="134" spans="2:27" ht="63.75" x14ac:dyDescent="0.25">
      <c r="B134" s="10">
        <v>125</v>
      </c>
      <c r="C134" s="11" t="s">
        <v>31</v>
      </c>
      <c r="D134" s="11" t="s">
        <v>32</v>
      </c>
      <c r="E134" s="11" t="s">
        <v>363</v>
      </c>
      <c r="F134" s="11" t="s">
        <v>364</v>
      </c>
      <c r="G134" s="11" t="s">
        <v>40</v>
      </c>
      <c r="H134" s="12">
        <v>42697</v>
      </c>
      <c r="I134" s="11" t="s">
        <v>284</v>
      </c>
      <c r="J134" s="11" t="s">
        <v>285</v>
      </c>
      <c r="K134" s="11" t="s">
        <v>365</v>
      </c>
      <c r="L134" s="13">
        <v>4</v>
      </c>
      <c r="M134" s="14">
        <v>36</v>
      </c>
      <c r="N134" s="15">
        <v>543773.92000000004</v>
      </c>
      <c r="O134" s="15">
        <v>538796.32999999996</v>
      </c>
      <c r="P134" s="15">
        <v>403165.92</v>
      </c>
      <c r="Q134" s="11" t="s">
        <v>1</v>
      </c>
      <c r="R134" s="11" t="s">
        <v>1</v>
      </c>
      <c r="S134" s="11" t="s">
        <v>1</v>
      </c>
      <c r="T134" s="11" t="s">
        <v>1</v>
      </c>
      <c r="U134" s="11" t="s">
        <v>1</v>
      </c>
      <c r="V134" s="11" t="s">
        <v>1</v>
      </c>
      <c r="W134" s="15">
        <v>403165.92</v>
      </c>
      <c r="X134" s="11" t="s">
        <v>1</v>
      </c>
      <c r="Y134" s="15">
        <v>135630.41</v>
      </c>
      <c r="Z134" s="11" t="s">
        <v>1</v>
      </c>
      <c r="AA134" s="15">
        <v>4977.59</v>
      </c>
    </row>
    <row r="135" spans="2:27" ht="51" x14ac:dyDescent="0.25">
      <c r="B135" s="10">
        <v>126</v>
      </c>
      <c r="C135" s="11" t="s">
        <v>31</v>
      </c>
      <c r="D135" s="11" t="s">
        <v>32</v>
      </c>
      <c r="E135" s="11" t="s">
        <v>366</v>
      </c>
      <c r="F135" s="11" t="s">
        <v>367</v>
      </c>
      <c r="G135" s="11" t="s">
        <v>40</v>
      </c>
      <c r="H135" s="12">
        <v>42697</v>
      </c>
      <c r="I135" s="11" t="s">
        <v>54</v>
      </c>
      <c r="J135" s="11" t="s">
        <v>55</v>
      </c>
      <c r="K135" s="11"/>
      <c r="L135" s="13">
        <v>1</v>
      </c>
      <c r="M135" s="14">
        <v>36</v>
      </c>
      <c r="N135" s="15">
        <v>635000</v>
      </c>
      <c r="O135" s="15">
        <v>635000</v>
      </c>
      <c r="P135" s="15">
        <v>539750</v>
      </c>
      <c r="Q135" s="11" t="s">
        <v>1</v>
      </c>
      <c r="R135" s="11" t="s">
        <v>1</v>
      </c>
      <c r="S135" s="11" t="s">
        <v>1</v>
      </c>
      <c r="T135" s="15">
        <v>47625</v>
      </c>
      <c r="U135" s="11" t="s">
        <v>1</v>
      </c>
      <c r="V135" s="11" t="s">
        <v>1</v>
      </c>
      <c r="W135" s="15">
        <v>587375</v>
      </c>
      <c r="X135" s="11" t="s">
        <v>1</v>
      </c>
      <c r="Y135" s="15">
        <v>47625</v>
      </c>
      <c r="Z135" s="11" t="s">
        <v>1</v>
      </c>
      <c r="AA135" s="11" t="s">
        <v>1</v>
      </c>
    </row>
    <row r="136" spans="2:27" ht="25.5" x14ac:dyDescent="0.25">
      <c r="B136" s="10">
        <v>127</v>
      </c>
      <c r="C136" s="11" t="s">
        <v>31</v>
      </c>
      <c r="D136" s="11" t="s">
        <v>32</v>
      </c>
      <c r="E136" s="11" t="s">
        <v>368</v>
      </c>
      <c r="F136" s="11" t="s">
        <v>369</v>
      </c>
      <c r="G136" s="11" t="s">
        <v>40</v>
      </c>
      <c r="H136" s="12">
        <v>42697</v>
      </c>
      <c r="I136" s="11" t="s">
        <v>47</v>
      </c>
      <c r="J136" s="11" t="s">
        <v>48</v>
      </c>
      <c r="K136" s="11"/>
      <c r="L136" s="13">
        <v>3</v>
      </c>
      <c r="M136" s="14">
        <v>36</v>
      </c>
      <c r="N136" s="15">
        <v>599980.46</v>
      </c>
      <c r="O136" s="15">
        <v>599980.46</v>
      </c>
      <c r="P136" s="15">
        <v>509983.39</v>
      </c>
      <c r="Q136" s="11" t="s">
        <v>1</v>
      </c>
      <c r="R136" s="11" t="s">
        <v>1</v>
      </c>
      <c r="S136" s="11" t="s">
        <v>1</v>
      </c>
      <c r="T136" s="15">
        <v>44998.53</v>
      </c>
      <c r="U136" s="11" t="s">
        <v>1</v>
      </c>
      <c r="V136" s="11" t="s">
        <v>1</v>
      </c>
      <c r="W136" s="15">
        <v>584906.43999999994</v>
      </c>
      <c r="X136" s="15">
        <v>29924.52</v>
      </c>
      <c r="Y136" s="15">
        <v>15074.02</v>
      </c>
      <c r="Z136" s="11" t="s">
        <v>1</v>
      </c>
      <c r="AA136" s="11" t="s">
        <v>1</v>
      </c>
    </row>
    <row r="137" spans="2:27" ht="25.5" x14ac:dyDescent="0.25">
      <c r="B137" s="10">
        <v>128</v>
      </c>
      <c r="C137" s="11" t="s">
        <v>31</v>
      </c>
      <c r="D137" s="11" t="s">
        <v>32</v>
      </c>
      <c r="E137" s="11" t="s">
        <v>370</v>
      </c>
      <c r="F137" s="11" t="s">
        <v>371</v>
      </c>
      <c r="G137" s="11" t="s">
        <v>35</v>
      </c>
      <c r="H137" s="12">
        <v>44081</v>
      </c>
      <c r="I137" s="11" t="s">
        <v>54</v>
      </c>
      <c r="J137" s="11" t="s">
        <v>55</v>
      </c>
      <c r="K137" s="11"/>
      <c r="L137" s="13">
        <v>4</v>
      </c>
      <c r="M137" s="14">
        <v>36</v>
      </c>
      <c r="N137" s="15">
        <v>594054.28</v>
      </c>
      <c r="O137" s="15">
        <v>594054.28</v>
      </c>
      <c r="P137" s="15">
        <v>504946.14</v>
      </c>
      <c r="Q137" s="11" t="s">
        <v>1</v>
      </c>
      <c r="R137" s="11" t="s">
        <v>1</v>
      </c>
      <c r="S137" s="11" t="s">
        <v>1</v>
      </c>
      <c r="T137" s="15">
        <v>44554.07</v>
      </c>
      <c r="U137" s="11" t="s">
        <v>1</v>
      </c>
      <c r="V137" s="11" t="s">
        <v>1</v>
      </c>
      <c r="W137" s="15">
        <v>564351.56999999995</v>
      </c>
      <c r="X137" s="15">
        <v>14851.36</v>
      </c>
      <c r="Y137" s="15">
        <v>29702.71</v>
      </c>
      <c r="Z137" s="11" t="s">
        <v>1</v>
      </c>
      <c r="AA137" s="11" t="s">
        <v>1</v>
      </c>
    </row>
    <row r="138" spans="2:27" ht="51" x14ac:dyDescent="0.25">
      <c r="B138" s="10">
        <v>129</v>
      </c>
      <c r="C138" s="11" t="s">
        <v>31</v>
      </c>
      <c r="D138" s="11" t="s">
        <v>32</v>
      </c>
      <c r="E138" s="11" t="s">
        <v>372</v>
      </c>
      <c r="F138" s="11" t="s">
        <v>373</v>
      </c>
      <c r="G138" s="11" t="s">
        <v>40</v>
      </c>
      <c r="H138" s="12">
        <v>42697</v>
      </c>
      <c r="I138" s="11" t="s">
        <v>47</v>
      </c>
      <c r="J138" s="11" t="s">
        <v>48</v>
      </c>
      <c r="K138" s="11"/>
      <c r="L138" s="13">
        <v>4</v>
      </c>
      <c r="M138" s="14">
        <v>36</v>
      </c>
      <c r="N138" s="15">
        <v>599957.71</v>
      </c>
      <c r="O138" s="15">
        <v>599957.71</v>
      </c>
      <c r="P138" s="15">
        <v>509964.05</v>
      </c>
      <c r="Q138" s="11" t="s">
        <v>1</v>
      </c>
      <c r="R138" s="11" t="s">
        <v>1</v>
      </c>
      <c r="S138" s="11" t="s">
        <v>1</v>
      </c>
      <c r="T138" s="15">
        <v>44996.83</v>
      </c>
      <c r="U138" s="11" t="s">
        <v>1</v>
      </c>
      <c r="V138" s="11" t="s">
        <v>1</v>
      </c>
      <c r="W138" s="15">
        <v>584883.68999999994</v>
      </c>
      <c r="X138" s="15">
        <v>29922.81</v>
      </c>
      <c r="Y138" s="15">
        <v>15074.02</v>
      </c>
      <c r="Z138" s="11" t="s">
        <v>1</v>
      </c>
      <c r="AA138" s="11" t="s">
        <v>1</v>
      </c>
    </row>
    <row r="139" spans="2:27" ht="38.25" x14ac:dyDescent="0.25">
      <c r="B139" s="10">
        <v>130</v>
      </c>
      <c r="C139" s="11" t="s">
        <v>31</v>
      </c>
      <c r="D139" s="11" t="s">
        <v>32</v>
      </c>
      <c r="E139" s="11" t="s">
        <v>374</v>
      </c>
      <c r="F139" s="11" t="s">
        <v>375</v>
      </c>
      <c r="G139" s="11" t="s">
        <v>35</v>
      </c>
      <c r="H139" s="12">
        <v>44043</v>
      </c>
      <c r="I139" s="11" t="s">
        <v>54</v>
      </c>
      <c r="J139" s="11" t="s">
        <v>55</v>
      </c>
      <c r="K139" s="11"/>
      <c r="L139" s="13">
        <v>3</v>
      </c>
      <c r="M139" s="14">
        <v>36</v>
      </c>
      <c r="N139" s="15">
        <v>643520.5</v>
      </c>
      <c r="O139" s="15">
        <v>643520.5</v>
      </c>
      <c r="P139" s="15">
        <v>546992.43000000005</v>
      </c>
      <c r="Q139" s="11" t="s">
        <v>1</v>
      </c>
      <c r="R139" s="11" t="s">
        <v>1</v>
      </c>
      <c r="S139" s="11" t="s">
        <v>1</v>
      </c>
      <c r="T139" s="15">
        <v>48264.04</v>
      </c>
      <c r="U139" s="11" t="s">
        <v>1</v>
      </c>
      <c r="V139" s="11" t="s">
        <v>1</v>
      </c>
      <c r="W139" s="15">
        <v>643520.5</v>
      </c>
      <c r="X139" s="15">
        <v>48264.03</v>
      </c>
      <c r="Y139" s="11" t="s">
        <v>1</v>
      </c>
      <c r="Z139" s="11" t="s">
        <v>1</v>
      </c>
      <c r="AA139" s="11" t="s">
        <v>1</v>
      </c>
    </row>
    <row r="140" spans="2:27" ht="38.25" x14ac:dyDescent="0.25">
      <c r="B140" s="10">
        <v>131</v>
      </c>
      <c r="C140" s="11" t="s">
        <v>31</v>
      </c>
      <c r="D140" s="11" t="s">
        <v>32</v>
      </c>
      <c r="E140" s="11" t="s">
        <v>376</v>
      </c>
      <c r="F140" s="11" t="s">
        <v>377</v>
      </c>
      <c r="G140" s="11" t="s">
        <v>40</v>
      </c>
      <c r="H140" s="12">
        <v>42576</v>
      </c>
      <c r="I140" s="11" t="s">
        <v>378</v>
      </c>
      <c r="J140" s="11" t="s">
        <v>379</v>
      </c>
      <c r="K140" s="11"/>
      <c r="L140" s="13">
        <v>1</v>
      </c>
      <c r="M140" s="14">
        <v>24</v>
      </c>
      <c r="N140" s="15">
        <v>741657.59999999998</v>
      </c>
      <c r="O140" s="15">
        <v>741657.59999999998</v>
      </c>
      <c r="P140" s="15">
        <v>593326.07999999996</v>
      </c>
      <c r="Q140" s="11" t="s">
        <v>1</v>
      </c>
      <c r="R140" s="11" t="s">
        <v>1</v>
      </c>
      <c r="S140" s="11" t="s">
        <v>1</v>
      </c>
      <c r="T140" s="11" t="s">
        <v>1</v>
      </c>
      <c r="U140" s="11" t="s">
        <v>1</v>
      </c>
      <c r="V140" s="11" t="s">
        <v>1</v>
      </c>
      <c r="W140" s="15">
        <v>593326.07999999996</v>
      </c>
      <c r="X140" s="11" t="s">
        <v>1</v>
      </c>
      <c r="Y140" s="15">
        <v>148331.51999999999</v>
      </c>
      <c r="Z140" s="11" t="s">
        <v>1</v>
      </c>
      <c r="AA140" s="11" t="s">
        <v>1</v>
      </c>
    </row>
    <row r="141" spans="2:27" ht="51" x14ac:dyDescent="0.25">
      <c r="B141" s="10">
        <v>132</v>
      </c>
      <c r="C141" s="11" t="s">
        <v>31</v>
      </c>
      <c r="D141" s="11" t="s">
        <v>32</v>
      </c>
      <c r="E141" s="11" t="s">
        <v>380</v>
      </c>
      <c r="F141" s="11" t="s">
        <v>381</v>
      </c>
      <c r="G141" s="11" t="s">
        <v>35</v>
      </c>
      <c r="H141" s="12">
        <v>43945</v>
      </c>
      <c r="I141" s="11" t="s">
        <v>66</v>
      </c>
      <c r="J141" s="11" t="s">
        <v>67</v>
      </c>
      <c r="K141" s="11"/>
      <c r="L141" s="13">
        <v>1</v>
      </c>
      <c r="M141" s="14">
        <v>36</v>
      </c>
      <c r="N141" s="15">
        <v>634471.31000000006</v>
      </c>
      <c r="O141" s="15">
        <v>634471.31000000006</v>
      </c>
      <c r="P141" s="15">
        <v>539300.61</v>
      </c>
      <c r="Q141" s="11" t="s">
        <v>1</v>
      </c>
      <c r="R141" s="11" t="s">
        <v>1</v>
      </c>
      <c r="S141" s="11" t="s">
        <v>1</v>
      </c>
      <c r="T141" s="15">
        <v>47585.35</v>
      </c>
      <c r="U141" s="11" t="s">
        <v>1</v>
      </c>
      <c r="V141" s="11" t="s">
        <v>1</v>
      </c>
      <c r="W141" s="15">
        <v>634471.31000000006</v>
      </c>
      <c r="X141" s="15">
        <v>47585.35</v>
      </c>
      <c r="Y141" s="11" t="s">
        <v>1</v>
      </c>
      <c r="Z141" s="11" t="s">
        <v>1</v>
      </c>
      <c r="AA141" s="11" t="s">
        <v>1</v>
      </c>
    </row>
    <row r="142" spans="2:27" ht="102" x14ac:dyDescent="0.25">
      <c r="B142" s="10">
        <v>133</v>
      </c>
      <c r="C142" s="11" t="s">
        <v>31</v>
      </c>
      <c r="D142" s="11" t="s">
        <v>32</v>
      </c>
      <c r="E142" s="11" t="s">
        <v>382</v>
      </c>
      <c r="F142" s="11" t="s">
        <v>383</v>
      </c>
      <c r="G142" s="11" t="s">
        <v>40</v>
      </c>
      <c r="H142" s="12">
        <v>42697</v>
      </c>
      <c r="I142" s="11" t="s">
        <v>157</v>
      </c>
      <c r="J142" s="11" t="s">
        <v>158</v>
      </c>
      <c r="K142" s="11" t="s">
        <v>384</v>
      </c>
      <c r="L142" s="13">
        <v>1</v>
      </c>
      <c r="M142" s="14">
        <v>36</v>
      </c>
      <c r="N142" s="15">
        <v>487848.67</v>
      </c>
      <c r="O142" s="15">
        <v>487848.67</v>
      </c>
      <c r="P142" s="15">
        <v>414671.37</v>
      </c>
      <c r="Q142" s="11" t="s">
        <v>1</v>
      </c>
      <c r="R142" s="11" t="s">
        <v>1</v>
      </c>
      <c r="S142" s="11" t="s">
        <v>1</v>
      </c>
      <c r="T142" s="15">
        <v>36588.65</v>
      </c>
      <c r="U142" s="11" t="s">
        <v>1</v>
      </c>
      <c r="V142" s="11" t="s">
        <v>1</v>
      </c>
      <c r="W142" s="15">
        <v>463456.25</v>
      </c>
      <c r="X142" s="15">
        <v>12196.23</v>
      </c>
      <c r="Y142" s="15">
        <v>24392.42</v>
      </c>
      <c r="Z142" s="11" t="s">
        <v>1</v>
      </c>
      <c r="AA142" s="11" t="s">
        <v>1</v>
      </c>
    </row>
    <row r="143" spans="2:27" ht="25.5" x14ac:dyDescent="0.25">
      <c r="B143" s="10">
        <v>134</v>
      </c>
      <c r="C143" s="11" t="s">
        <v>31</v>
      </c>
      <c r="D143" s="11" t="s">
        <v>32</v>
      </c>
      <c r="E143" s="11" t="s">
        <v>385</v>
      </c>
      <c r="F143" s="11" t="s">
        <v>386</v>
      </c>
      <c r="G143" s="11" t="s">
        <v>35</v>
      </c>
      <c r="H143" s="12">
        <v>43922</v>
      </c>
      <c r="I143" s="11" t="s">
        <v>301</v>
      </c>
      <c r="J143" s="11" t="s">
        <v>302</v>
      </c>
      <c r="K143" s="11"/>
      <c r="L143" s="13">
        <v>1</v>
      </c>
      <c r="M143" s="14">
        <v>35</v>
      </c>
      <c r="N143" s="15">
        <v>631241.11</v>
      </c>
      <c r="O143" s="15">
        <v>629881.11</v>
      </c>
      <c r="P143" s="15">
        <v>535398.93999999994</v>
      </c>
      <c r="Q143" s="11" t="s">
        <v>1</v>
      </c>
      <c r="R143" s="11" t="s">
        <v>1</v>
      </c>
      <c r="S143" s="11" t="s">
        <v>1</v>
      </c>
      <c r="T143" s="15">
        <v>47241.08</v>
      </c>
      <c r="U143" s="11" t="s">
        <v>1</v>
      </c>
      <c r="V143" s="11" t="s">
        <v>1</v>
      </c>
      <c r="W143" s="15">
        <v>629881.11</v>
      </c>
      <c r="X143" s="15">
        <v>47241.09</v>
      </c>
      <c r="Y143" s="11" t="s">
        <v>1</v>
      </c>
      <c r="Z143" s="15">
        <v>1360</v>
      </c>
      <c r="AA143" s="11" t="s">
        <v>1</v>
      </c>
    </row>
    <row r="144" spans="2:27" ht="38.25" x14ac:dyDescent="0.25">
      <c r="B144" s="10">
        <v>135</v>
      </c>
      <c r="C144" s="11" t="s">
        <v>31</v>
      </c>
      <c r="D144" s="11" t="s">
        <v>32</v>
      </c>
      <c r="E144" s="11" t="s">
        <v>387</v>
      </c>
      <c r="F144" s="11" t="s">
        <v>388</v>
      </c>
      <c r="G144" s="11" t="s">
        <v>40</v>
      </c>
      <c r="H144" s="12">
        <v>42699</v>
      </c>
      <c r="I144" s="11" t="s">
        <v>389</v>
      </c>
      <c r="J144" s="11" t="s">
        <v>390</v>
      </c>
      <c r="K144" s="11" t="s">
        <v>101</v>
      </c>
      <c r="L144" s="13">
        <v>1</v>
      </c>
      <c r="M144" s="14">
        <v>24</v>
      </c>
      <c r="N144" s="15">
        <v>688595.85</v>
      </c>
      <c r="O144" s="15">
        <v>688595.85</v>
      </c>
      <c r="P144" s="15">
        <v>447587.3</v>
      </c>
      <c r="Q144" s="11" t="s">
        <v>1</v>
      </c>
      <c r="R144" s="11" t="s">
        <v>1</v>
      </c>
      <c r="S144" s="11" t="s">
        <v>1</v>
      </c>
      <c r="T144" s="11" t="s">
        <v>1</v>
      </c>
      <c r="U144" s="11" t="s">
        <v>1</v>
      </c>
      <c r="V144" s="11" t="s">
        <v>1</v>
      </c>
      <c r="W144" s="15">
        <v>447587.3</v>
      </c>
      <c r="X144" s="11" t="s">
        <v>1</v>
      </c>
      <c r="Y144" s="15">
        <v>241008.55</v>
      </c>
      <c r="Z144" s="11" t="s">
        <v>1</v>
      </c>
      <c r="AA144" s="11" t="s">
        <v>1</v>
      </c>
    </row>
    <row r="145" spans="2:27" ht="51" x14ac:dyDescent="0.25">
      <c r="B145" s="10">
        <v>136</v>
      </c>
      <c r="C145" s="11" t="s">
        <v>31</v>
      </c>
      <c r="D145" s="11" t="s">
        <v>32</v>
      </c>
      <c r="E145" s="11" t="s">
        <v>391</v>
      </c>
      <c r="F145" s="11" t="s">
        <v>392</v>
      </c>
      <c r="G145" s="11" t="s">
        <v>40</v>
      </c>
      <c r="H145" s="12">
        <v>42697</v>
      </c>
      <c r="I145" s="11" t="s">
        <v>393</v>
      </c>
      <c r="J145" s="11" t="s">
        <v>394</v>
      </c>
      <c r="K145" s="11"/>
      <c r="L145" s="13">
        <v>1</v>
      </c>
      <c r="M145" s="14">
        <v>36</v>
      </c>
      <c r="N145" s="15">
        <v>612171.68000000005</v>
      </c>
      <c r="O145" s="15">
        <v>612171.68000000005</v>
      </c>
      <c r="P145" s="15">
        <v>520345.92</v>
      </c>
      <c r="Q145" s="11" t="s">
        <v>1</v>
      </c>
      <c r="R145" s="11" t="s">
        <v>1</v>
      </c>
      <c r="S145" s="11" t="s">
        <v>1</v>
      </c>
      <c r="T145" s="15">
        <v>45912.88</v>
      </c>
      <c r="U145" s="11" t="s">
        <v>1</v>
      </c>
      <c r="V145" s="11" t="s">
        <v>1</v>
      </c>
      <c r="W145" s="15">
        <v>566258.80000000005</v>
      </c>
      <c r="X145" s="11" t="s">
        <v>1</v>
      </c>
      <c r="Y145" s="15">
        <v>45912.88</v>
      </c>
      <c r="Z145" s="11" t="s">
        <v>1</v>
      </c>
      <c r="AA145" s="11" t="s">
        <v>1</v>
      </c>
    </row>
    <row r="146" spans="2:27" ht="38.25" x14ac:dyDescent="0.25">
      <c r="B146" s="10">
        <v>137</v>
      </c>
      <c r="C146" s="11" t="s">
        <v>31</v>
      </c>
      <c r="D146" s="11" t="s">
        <v>32</v>
      </c>
      <c r="E146" s="11" t="s">
        <v>395</v>
      </c>
      <c r="F146" s="11" t="s">
        <v>396</v>
      </c>
      <c r="G146" s="11" t="s">
        <v>40</v>
      </c>
      <c r="H146" s="12">
        <v>42697</v>
      </c>
      <c r="I146" s="11" t="s">
        <v>47</v>
      </c>
      <c r="J146" s="11" t="s">
        <v>48</v>
      </c>
      <c r="K146" s="11"/>
      <c r="L146" s="13">
        <v>1</v>
      </c>
      <c r="M146" s="14">
        <v>36</v>
      </c>
      <c r="N146" s="15">
        <v>648187.65</v>
      </c>
      <c r="O146" s="15">
        <v>648187.65</v>
      </c>
      <c r="P146" s="15">
        <v>550959.5</v>
      </c>
      <c r="Q146" s="11" t="s">
        <v>1</v>
      </c>
      <c r="R146" s="11" t="s">
        <v>1</v>
      </c>
      <c r="S146" s="11" t="s">
        <v>1</v>
      </c>
      <c r="T146" s="15">
        <v>48614.07</v>
      </c>
      <c r="U146" s="11" t="s">
        <v>1</v>
      </c>
      <c r="V146" s="11" t="s">
        <v>1</v>
      </c>
      <c r="W146" s="15">
        <v>599573.56999999995</v>
      </c>
      <c r="X146" s="11" t="s">
        <v>1</v>
      </c>
      <c r="Y146" s="15">
        <v>48614.080000000002</v>
      </c>
      <c r="Z146" s="11" t="s">
        <v>1</v>
      </c>
      <c r="AA146" s="11" t="s">
        <v>1</v>
      </c>
    </row>
    <row r="147" spans="2:27" ht="38.25" x14ac:dyDescent="0.25">
      <c r="B147" s="10">
        <v>138</v>
      </c>
      <c r="C147" s="11" t="s">
        <v>31</v>
      </c>
      <c r="D147" s="11" t="s">
        <v>32</v>
      </c>
      <c r="E147" s="11" t="s">
        <v>397</v>
      </c>
      <c r="F147" s="11" t="s">
        <v>398</v>
      </c>
      <c r="G147" s="11" t="s">
        <v>40</v>
      </c>
      <c r="H147" s="12">
        <v>42697</v>
      </c>
      <c r="I147" s="11" t="s">
        <v>393</v>
      </c>
      <c r="J147" s="11" t="s">
        <v>394</v>
      </c>
      <c r="K147" s="11" t="s">
        <v>165</v>
      </c>
      <c r="L147" s="13">
        <v>1</v>
      </c>
      <c r="M147" s="14">
        <v>36</v>
      </c>
      <c r="N147" s="15">
        <v>566598.35</v>
      </c>
      <c r="O147" s="15">
        <v>566598.35</v>
      </c>
      <c r="P147" s="15">
        <v>481608.6</v>
      </c>
      <c r="Q147" s="11" t="s">
        <v>1</v>
      </c>
      <c r="R147" s="11" t="s">
        <v>1</v>
      </c>
      <c r="S147" s="11" t="s">
        <v>1</v>
      </c>
      <c r="T147" s="15">
        <v>42494.87</v>
      </c>
      <c r="U147" s="11" t="s">
        <v>1</v>
      </c>
      <c r="V147" s="11" t="s">
        <v>1</v>
      </c>
      <c r="W147" s="15">
        <v>524103.47</v>
      </c>
      <c r="X147" s="11" t="s">
        <v>1</v>
      </c>
      <c r="Y147" s="15">
        <v>42494.879999999997</v>
      </c>
      <c r="Z147" s="11" t="s">
        <v>1</v>
      </c>
      <c r="AA147" s="11" t="s">
        <v>1</v>
      </c>
    </row>
    <row r="148" spans="2:27" ht="38.25" x14ac:dyDescent="0.25">
      <c r="B148" s="10">
        <v>139</v>
      </c>
      <c r="C148" s="11" t="s">
        <v>31</v>
      </c>
      <c r="D148" s="11" t="s">
        <v>32</v>
      </c>
      <c r="E148" s="11" t="s">
        <v>399</v>
      </c>
      <c r="F148" s="11" t="s">
        <v>400</v>
      </c>
      <c r="G148" s="11" t="s">
        <v>40</v>
      </c>
      <c r="H148" s="12">
        <v>42699</v>
      </c>
      <c r="I148" s="11" t="s">
        <v>284</v>
      </c>
      <c r="J148" s="11" t="s">
        <v>285</v>
      </c>
      <c r="K148" s="11" t="s">
        <v>180</v>
      </c>
      <c r="L148" s="13">
        <v>1</v>
      </c>
      <c r="M148" s="14">
        <v>36</v>
      </c>
      <c r="N148" s="15">
        <v>386361.16</v>
      </c>
      <c r="O148" s="15">
        <v>386361.16</v>
      </c>
      <c r="P148" s="15">
        <v>289770.87</v>
      </c>
      <c r="Q148" s="11" t="s">
        <v>1</v>
      </c>
      <c r="R148" s="11" t="s">
        <v>1</v>
      </c>
      <c r="S148" s="11" t="s">
        <v>1</v>
      </c>
      <c r="T148" s="11" t="s">
        <v>1</v>
      </c>
      <c r="U148" s="11" t="s">
        <v>1</v>
      </c>
      <c r="V148" s="11" t="s">
        <v>1</v>
      </c>
      <c r="W148" s="15">
        <v>289770.87</v>
      </c>
      <c r="X148" s="11" t="s">
        <v>1</v>
      </c>
      <c r="Y148" s="15">
        <v>96590.29</v>
      </c>
      <c r="Z148" s="11" t="s">
        <v>1</v>
      </c>
      <c r="AA148" s="11" t="s">
        <v>1</v>
      </c>
    </row>
    <row r="149" spans="2:27" ht="38.25" x14ac:dyDescent="0.25">
      <c r="B149" s="10">
        <v>140</v>
      </c>
      <c r="C149" s="11" t="s">
        <v>31</v>
      </c>
      <c r="D149" s="11" t="s">
        <v>32</v>
      </c>
      <c r="E149" s="11" t="s">
        <v>401</v>
      </c>
      <c r="F149" s="11" t="s">
        <v>402</v>
      </c>
      <c r="G149" s="11" t="s">
        <v>35</v>
      </c>
      <c r="H149" s="12">
        <v>44001</v>
      </c>
      <c r="I149" s="11" t="s">
        <v>47</v>
      </c>
      <c r="J149" s="11" t="s">
        <v>48</v>
      </c>
      <c r="K149" s="11"/>
      <c r="L149" s="13">
        <v>1</v>
      </c>
      <c r="M149" s="14">
        <v>36</v>
      </c>
      <c r="N149" s="15">
        <v>479335.09</v>
      </c>
      <c r="O149" s="15">
        <v>479335.09</v>
      </c>
      <c r="P149" s="15">
        <v>407434.83</v>
      </c>
      <c r="Q149" s="11" t="s">
        <v>1</v>
      </c>
      <c r="R149" s="11" t="s">
        <v>1</v>
      </c>
      <c r="S149" s="11" t="s">
        <v>1</v>
      </c>
      <c r="T149" s="15">
        <v>35950.120000000003</v>
      </c>
      <c r="U149" s="11" t="s">
        <v>1</v>
      </c>
      <c r="V149" s="11" t="s">
        <v>1</v>
      </c>
      <c r="W149" s="15">
        <v>455368.33</v>
      </c>
      <c r="X149" s="15">
        <v>11983.38</v>
      </c>
      <c r="Y149" s="15">
        <v>23966.76</v>
      </c>
      <c r="Z149" s="11" t="s">
        <v>1</v>
      </c>
      <c r="AA149" s="11" t="s">
        <v>1</v>
      </c>
    </row>
    <row r="150" spans="2:27" ht="25.5" x14ac:dyDescent="0.25">
      <c r="B150" s="10">
        <v>141</v>
      </c>
      <c r="C150" s="11" t="s">
        <v>31</v>
      </c>
      <c r="D150" s="11" t="s">
        <v>32</v>
      </c>
      <c r="E150" s="11" t="s">
        <v>403</v>
      </c>
      <c r="F150" s="11" t="s">
        <v>404</v>
      </c>
      <c r="G150" s="11" t="s">
        <v>40</v>
      </c>
      <c r="H150" s="12">
        <v>42697</v>
      </c>
      <c r="I150" s="11" t="s">
        <v>301</v>
      </c>
      <c r="J150" s="11" t="s">
        <v>302</v>
      </c>
      <c r="K150" s="11" t="s">
        <v>405</v>
      </c>
      <c r="L150" s="13">
        <v>2</v>
      </c>
      <c r="M150" s="14">
        <v>32</v>
      </c>
      <c r="N150" s="15">
        <v>623087.65</v>
      </c>
      <c r="O150" s="15">
        <v>621927.65</v>
      </c>
      <c r="P150" s="15">
        <v>528638.5</v>
      </c>
      <c r="Q150" s="11" t="s">
        <v>1</v>
      </c>
      <c r="R150" s="11" t="s">
        <v>1</v>
      </c>
      <c r="S150" s="11" t="s">
        <v>1</v>
      </c>
      <c r="T150" s="15">
        <v>46644.57</v>
      </c>
      <c r="U150" s="11" t="s">
        <v>1</v>
      </c>
      <c r="V150" s="11" t="s">
        <v>1</v>
      </c>
      <c r="W150" s="15">
        <v>575283.06999999995</v>
      </c>
      <c r="X150" s="11" t="s">
        <v>1</v>
      </c>
      <c r="Y150" s="15">
        <v>46644.58</v>
      </c>
      <c r="Z150" s="11" t="s">
        <v>1</v>
      </c>
      <c r="AA150" s="15">
        <v>1160</v>
      </c>
    </row>
    <row r="151" spans="2:27" ht="51" x14ac:dyDescent="0.25">
      <c r="B151" s="10">
        <v>142</v>
      </c>
      <c r="C151" s="11" t="s">
        <v>31</v>
      </c>
      <c r="D151" s="11" t="s">
        <v>32</v>
      </c>
      <c r="E151" s="11" t="s">
        <v>406</v>
      </c>
      <c r="F151" s="11" t="s">
        <v>407</v>
      </c>
      <c r="G151" s="11" t="s">
        <v>40</v>
      </c>
      <c r="H151" s="12">
        <v>42698</v>
      </c>
      <c r="I151" s="11" t="s">
        <v>408</v>
      </c>
      <c r="J151" s="11" t="s">
        <v>409</v>
      </c>
      <c r="K151" s="11"/>
      <c r="L151" s="13">
        <v>1</v>
      </c>
      <c r="M151" s="14">
        <v>36</v>
      </c>
      <c r="N151" s="15">
        <v>583131.25</v>
      </c>
      <c r="O151" s="15">
        <v>583131.25</v>
      </c>
      <c r="P151" s="15">
        <v>495661.57</v>
      </c>
      <c r="Q151" s="11" t="s">
        <v>1</v>
      </c>
      <c r="R151" s="11" t="s">
        <v>1</v>
      </c>
      <c r="S151" s="11" t="s">
        <v>1</v>
      </c>
      <c r="T151" s="15">
        <v>43734.84</v>
      </c>
      <c r="U151" s="11" t="s">
        <v>1</v>
      </c>
      <c r="V151" s="11" t="s">
        <v>1</v>
      </c>
      <c r="W151" s="15">
        <v>539396.41</v>
      </c>
      <c r="X151" s="11" t="s">
        <v>1</v>
      </c>
      <c r="Y151" s="15">
        <v>43734.84</v>
      </c>
      <c r="Z151" s="11" t="s">
        <v>1</v>
      </c>
      <c r="AA151" s="11" t="s">
        <v>1</v>
      </c>
    </row>
    <row r="152" spans="2:27" ht="63.75" x14ac:dyDescent="0.25">
      <c r="B152" s="10">
        <v>143</v>
      </c>
      <c r="C152" s="11" t="s">
        <v>31</v>
      </c>
      <c r="D152" s="11" t="s">
        <v>32</v>
      </c>
      <c r="E152" s="11" t="s">
        <v>410</v>
      </c>
      <c r="F152" s="11" t="s">
        <v>411</v>
      </c>
      <c r="G152" s="11" t="s">
        <v>35</v>
      </c>
      <c r="H152" s="12">
        <v>43945</v>
      </c>
      <c r="I152" s="11" t="s">
        <v>66</v>
      </c>
      <c r="J152" s="11" t="s">
        <v>67</v>
      </c>
      <c r="K152" s="11" t="s">
        <v>412</v>
      </c>
      <c r="L152" s="13">
        <v>3</v>
      </c>
      <c r="M152" s="14">
        <v>35</v>
      </c>
      <c r="N152" s="15">
        <v>641084.39</v>
      </c>
      <c r="O152" s="15">
        <v>641084.39</v>
      </c>
      <c r="P152" s="15">
        <v>544921.73</v>
      </c>
      <c r="Q152" s="11" t="s">
        <v>1</v>
      </c>
      <c r="R152" s="11" t="s">
        <v>1</v>
      </c>
      <c r="S152" s="11" t="s">
        <v>1</v>
      </c>
      <c r="T152" s="15">
        <v>48081.33</v>
      </c>
      <c r="U152" s="11" t="s">
        <v>1</v>
      </c>
      <c r="V152" s="11" t="s">
        <v>1</v>
      </c>
      <c r="W152" s="15">
        <v>621274.88</v>
      </c>
      <c r="X152" s="15">
        <v>28271.82</v>
      </c>
      <c r="Y152" s="15">
        <v>19809.509999999998</v>
      </c>
      <c r="Z152" s="11" t="s">
        <v>1</v>
      </c>
      <c r="AA152" s="11" t="s">
        <v>1</v>
      </c>
    </row>
    <row r="153" spans="2:27" ht="38.25" x14ac:dyDescent="0.25">
      <c r="B153" s="10">
        <v>144</v>
      </c>
      <c r="C153" s="11" t="s">
        <v>31</v>
      </c>
      <c r="D153" s="11" t="s">
        <v>32</v>
      </c>
      <c r="E153" s="11" t="s">
        <v>413</v>
      </c>
      <c r="F153" s="11" t="s">
        <v>414</v>
      </c>
      <c r="G153" s="11" t="s">
        <v>40</v>
      </c>
      <c r="H153" s="12">
        <v>42698</v>
      </c>
      <c r="I153" s="11" t="s">
        <v>415</v>
      </c>
      <c r="J153" s="11" t="s">
        <v>416</v>
      </c>
      <c r="K153" s="11" t="s">
        <v>49</v>
      </c>
      <c r="L153" s="13">
        <v>2</v>
      </c>
      <c r="M153" s="14">
        <v>30</v>
      </c>
      <c r="N153" s="15">
        <v>798998.1</v>
      </c>
      <c r="O153" s="15">
        <v>783998.1</v>
      </c>
      <c r="P153" s="15">
        <v>593037.32999999996</v>
      </c>
      <c r="Q153" s="11" t="s">
        <v>1</v>
      </c>
      <c r="R153" s="11" t="s">
        <v>1</v>
      </c>
      <c r="S153" s="11" t="s">
        <v>1</v>
      </c>
      <c r="T153" s="11" t="s">
        <v>1</v>
      </c>
      <c r="U153" s="11" t="s">
        <v>1</v>
      </c>
      <c r="V153" s="11" t="s">
        <v>1</v>
      </c>
      <c r="W153" s="15">
        <v>593037.32999999996</v>
      </c>
      <c r="X153" s="11" t="s">
        <v>1</v>
      </c>
      <c r="Y153" s="15">
        <v>190960.77</v>
      </c>
      <c r="Z153" s="11" t="s">
        <v>1</v>
      </c>
      <c r="AA153" s="15">
        <v>15000</v>
      </c>
    </row>
    <row r="154" spans="2:27" ht="25.5" x14ac:dyDescent="0.25">
      <c r="B154" s="10">
        <v>145</v>
      </c>
      <c r="C154" s="11" t="s">
        <v>31</v>
      </c>
      <c r="D154" s="11" t="s">
        <v>32</v>
      </c>
      <c r="E154" s="11" t="s">
        <v>417</v>
      </c>
      <c r="F154" s="11" t="s">
        <v>418</v>
      </c>
      <c r="G154" s="11" t="s">
        <v>40</v>
      </c>
      <c r="H154" s="12">
        <v>42698</v>
      </c>
      <c r="I154" s="11" t="s">
        <v>419</v>
      </c>
      <c r="J154" s="11" t="s">
        <v>420</v>
      </c>
      <c r="K154" s="11"/>
      <c r="L154" s="13">
        <v>1</v>
      </c>
      <c r="M154" s="14">
        <v>18</v>
      </c>
      <c r="N154" s="15">
        <v>747513.26</v>
      </c>
      <c r="O154" s="15">
        <v>747513.26</v>
      </c>
      <c r="P154" s="15">
        <v>598010.6</v>
      </c>
      <c r="Q154" s="11" t="s">
        <v>1</v>
      </c>
      <c r="R154" s="11" t="s">
        <v>1</v>
      </c>
      <c r="S154" s="11" t="s">
        <v>1</v>
      </c>
      <c r="T154" s="11" t="s">
        <v>1</v>
      </c>
      <c r="U154" s="11" t="s">
        <v>1</v>
      </c>
      <c r="V154" s="11" t="s">
        <v>1</v>
      </c>
      <c r="W154" s="15">
        <v>598010.6</v>
      </c>
      <c r="X154" s="11" t="s">
        <v>1</v>
      </c>
      <c r="Y154" s="15">
        <v>149502.66</v>
      </c>
      <c r="Z154" s="11" t="s">
        <v>1</v>
      </c>
      <c r="AA154" s="11" t="s">
        <v>1</v>
      </c>
    </row>
    <row r="155" spans="2:27" ht="63.75" x14ac:dyDescent="0.25">
      <c r="B155" s="10">
        <v>146</v>
      </c>
      <c r="C155" s="11" t="s">
        <v>31</v>
      </c>
      <c r="D155" s="11" t="s">
        <v>32</v>
      </c>
      <c r="E155" s="11" t="s">
        <v>421</v>
      </c>
      <c r="F155" s="11" t="s">
        <v>422</v>
      </c>
      <c r="G155" s="11" t="s">
        <v>35</v>
      </c>
      <c r="H155" s="12">
        <v>44019</v>
      </c>
      <c r="I155" s="11" t="s">
        <v>54</v>
      </c>
      <c r="J155" s="11" t="s">
        <v>55</v>
      </c>
      <c r="K155" s="11"/>
      <c r="L155" s="13">
        <v>2</v>
      </c>
      <c r="M155" s="14">
        <v>36</v>
      </c>
      <c r="N155" s="15">
        <v>627233.9</v>
      </c>
      <c r="O155" s="15">
        <v>610652.81000000006</v>
      </c>
      <c r="P155" s="15">
        <v>519054.89</v>
      </c>
      <c r="Q155" s="11" t="s">
        <v>1</v>
      </c>
      <c r="R155" s="11" t="s">
        <v>1</v>
      </c>
      <c r="S155" s="11" t="s">
        <v>1</v>
      </c>
      <c r="T155" s="15">
        <v>45798.96</v>
      </c>
      <c r="U155" s="11" t="s">
        <v>1</v>
      </c>
      <c r="V155" s="11" t="s">
        <v>1</v>
      </c>
      <c r="W155" s="15">
        <v>568151.38</v>
      </c>
      <c r="X155" s="15">
        <v>3297.53</v>
      </c>
      <c r="Y155" s="15">
        <v>42501.43</v>
      </c>
      <c r="Z155" s="15">
        <v>16581.09</v>
      </c>
      <c r="AA155" s="11" t="s">
        <v>1</v>
      </c>
    </row>
    <row r="156" spans="2:27" ht="38.25" x14ac:dyDescent="0.25">
      <c r="B156" s="10">
        <v>147</v>
      </c>
      <c r="C156" s="11" t="s">
        <v>31</v>
      </c>
      <c r="D156" s="11" t="s">
        <v>32</v>
      </c>
      <c r="E156" s="11" t="s">
        <v>423</v>
      </c>
      <c r="F156" s="11" t="s">
        <v>424</v>
      </c>
      <c r="G156" s="11" t="s">
        <v>35</v>
      </c>
      <c r="H156" s="12">
        <v>44050</v>
      </c>
      <c r="I156" s="11" t="s">
        <v>54</v>
      </c>
      <c r="J156" s="11" t="s">
        <v>55</v>
      </c>
      <c r="K156" s="11"/>
      <c r="L156" s="13">
        <v>1</v>
      </c>
      <c r="M156" s="14">
        <v>36</v>
      </c>
      <c r="N156" s="15">
        <v>640088.01</v>
      </c>
      <c r="O156" s="15">
        <v>640088.01</v>
      </c>
      <c r="P156" s="15">
        <v>544074.81000000006</v>
      </c>
      <c r="Q156" s="11" t="s">
        <v>1</v>
      </c>
      <c r="R156" s="11" t="s">
        <v>1</v>
      </c>
      <c r="S156" s="11" t="s">
        <v>1</v>
      </c>
      <c r="T156" s="15">
        <v>48006.6</v>
      </c>
      <c r="U156" s="11" t="s">
        <v>1</v>
      </c>
      <c r="V156" s="11" t="s">
        <v>1</v>
      </c>
      <c r="W156" s="15">
        <v>608083.61</v>
      </c>
      <c r="X156" s="15">
        <v>16002.2</v>
      </c>
      <c r="Y156" s="15">
        <v>32004.400000000001</v>
      </c>
      <c r="Z156" s="11" t="s">
        <v>1</v>
      </c>
      <c r="AA156" s="11" t="s">
        <v>1</v>
      </c>
    </row>
    <row r="157" spans="2:27" ht="38.25" x14ac:dyDescent="0.25">
      <c r="B157" s="10">
        <v>148</v>
      </c>
      <c r="C157" s="11" t="s">
        <v>31</v>
      </c>
      <c r="D157" s="11" t="s">
        <v>32</v>
      </c>
      <c r="E157" s="11" t="s">
        <v>425</v>
      </c>
      <c r="F157" s="11" t="s">
        <v>426</v>
      </c>
      <c r="G157" s="11" t="s">
        <v>40</v>
      </c>
      <c r="H157" s="12">
        <v>42698</v>
      </c>
      <c r="I157" s="11" t="s">
        <v>47</v>
      </c>
      <c r="J157" s="11" t="s">
        <v>48</v>
      </c>
      <c r="K157" s="11"/>
      <c r="L157" s="13">
        <v>2</v>
      </c>
      <c r="M157" s="14">
        <v>36</v>
      </c>
      <c r="N157" s="15">
        <v>551292</v>
      </c>
      <c r="O157" s="15">
        <v>551292</v>
      </c>
      <c r="P157" s="15">
        <v>468598.2</v>
      </c>
      <c r="Q157" s="11" t="s">
        <v>1</v>
      </c>
      <c r="R157" s="11" t="s">
        <v>1</v>
      </c>
      <c r="S157" s="11" t="s">
        <v>1</v>
      </c>
      <c r="T157" s="15">
        <v>41346.9</v>
      </c>
      <c r="U157" s="11" t="s">
        <v>1</v>
      </c>
      <c r="V157" s="11" t="s">
        <v>1</v>
      </c>
      <c r="W157" s="15">
        <v>509945.1</v>
      </c>
      <c r="X157" s="11" t="s">
        <v>1</v>
      </c>
      <c r="Y157" s="15">
        <v>41346.9</v>
      </c>
      <c r="Z157" s="11" t="s">
        <v>1</v>
      </c>
      <c r="AA157" s="11" t="s">
        <v>1</v>
      </c>
    </row>
    <row r="158" spans="2:27" ht="51" x14ac:dyDescent="0.25">
      <c r="B158" s="10">
        <v>149</v>
      </c>
      <c r="C158" s="11" t="s">
        <v>31</v>
      </c>
      <c r="D158" s="11" t="s">
        <v>32</v>
      </c>
      <c r="E158" s="11" t="s">
        <v>427</v>
      </c>
      <c r="F158" s="11" t="s">
        <v>428</v>
      </c>
      <c r="G158" s="11" t="s">
        <v>40</v>
      </c>
      <c r="H158" s="12">
        <v>42698</v>
      </c>
      <c r="I158" s="11" t="s">
        <v>54</v>
      </c>
      <c r="J158" s="11" t="s">
        <v>55</v>
      </c>
      <c r="K158" s="11"/>
      <c r="L158" s="13">
        <v>1</v>
      </c>
      <c r="M158" s="14">
        <v>36</v>
      </c>
      <c r="N158" s="15">
        <v>643022.25</v>
      </c>
      <c r="O158" s="15">
        <v>643022.25</v>
      </c>
      <c r="P158" s="15">
        <v>546568.92000000004</v>
      </c>
      <c r="Q158" s="11" t="s">
        <v>1</v>
      </c>
      <c r="R158" s="11" t="s">
        <v>1</v>
      </c>
      <c r="S158" s="11" t="s">
        <v>1</v>
      </c>
      <c r="T158" s="15">
        <v>48226.65</v>
      </c>
      <c r="U158" s="11" t="s">
        <v>1</v>
      </c>
      <c r="V158" s="11" t="s">
        <v>1</v>
      </c>
      <c r="W158" s="15">
        <v>594795.56999999995</v>
      </c>
      <c r="X158" s="11" t="s">
        <v>1</v>
      </c>
      <c r="Y158" s="15">
        <v>48226.68</v>
      </c>
      <c r="Z158" s="11" t="s">
        <v>1</v>
      </c>
      <c r="AA158" s="11" t="s">
        <v>1</v>
      </c>
    </row>
    <row r="159" spans="2:27" ht="38.25" x14ac:dyDescent="0.25">
      <c r="B159" s="10">
        <v>150</v>
      </c>
      <c r="C159" s="11" t="s">
        <v>31</v>
      </c>
      <c r="D159" s="11" t="s">
        <v>32</v>
      </c>
      <c r="E159" s="11" t="s">
        <v>429</v>
      </c>
      <c r="F159" s="11" t="s">
        <v>430</v>
      </c>
      <c r="G159" s="11" t="s">
        <v>40</v>
      </c>
      <c r="H159" s="12">
        <v>42698</v>
      </c>
      <c r="I159" s="11" t="s">
        <v>431</v>
      </c>
      <c r="J159" s="11" t="s">
        <v>432</v>
      </c>
      <c r="K159" s="11"/>
      <c r="L159" s="13">
        <v>1</v>
      </c>
      <c r="M159" s="14">
        <v>33</v>
      </c>
      <c r="N159" s="15">
        <v>1135701</v>
      </c>
      <c r="O159" s="15">
        <v>968100</v>
      </c>
      <c r="P159" s="15">
        <v>968100</v>
      </c>
      <c r="Q159" s="11" t="s">
        <v>1</v>
      </c>
      <c r="R159" s="11" t="s">
        <v>1</v>
      </c>
      <c r="S159" s="11" t="s">
        <v>1</v>
      </c>
      <c r="T159" s="11" t="s">
        <v>1</v>
      </c>
      <c r="U159" s="11" t="s">
        <v>1</v>
      </c>
      <c r="V159" s="11" t="s">
        <v>1</v>
      </c>
      <c r="W159" s="15">
        <v>968100</v>
      </c>
      <c r="X159" s="11" t="s">
        <v>1</v>
      </c>
      <c r="Y159" s="11" t="s">
        <v>1</v>
      </c>
      <c r="Z159" s="15">
        <v>167601</v>
      </c>
      <c r="AA159" s="11" t="s">
        <v>1</v>
      </c>
    </row>
    <row r="160" spans="2:27" ht="127.5" x14ac:dyDescent="0.25">
      <c r="B160" s="10">
        <v>151</v>
      </c>
      <c r="C160" s="11" t="s">
        <v>31</v>
      </c>
      <c r="D160" s="11" t="s">
        <v>32</v>
      </c>
      <c r="E160" s="11" t="s">
        <v>433</v>
      </c>
      <c r="F160" s="11" t="s">
        <v>434</v>
      </c>
      <c r="G160" s="11" t="s">
        <v>40</v>
      </c>
      <c r="H160" s="12">
        <v>42698</v>
      </c>
      <c r="I160" s="11" t="s">
        <v>54</v>
      </c>
      <c r="J160" s="11" t="s">
        <v>55</v>
      </c>
      <c r="K160" s="11"/>
      <c r="L160" s="13">
        <v>1</v>
      </c>
      <c r="M160" s="14">
        <v>24</v>
      </c>
      <c r="N160" s="15">
        <v>245298.34</v>
      </c>
      <c r="O160" s="15">
        <v>245298.34</v>
      </c>
      <c r="P160" s="15">
        <v>208503.59</v>
      </c>
      <c r="Q160" s="11" t="s">
        <v>1</v>
      </c>
      <c r="R160" s="11" t="s">
        <v>1</v>
      </c>
      <c r="S160" s="11" t="s">
        <v>1</v>
      </c>
      <c r="T160" s="15">
        <v>18397.38</v>
      </c>
      <c r="U160" s="11" t="s">
        <v>1</v>
      </c>
      <c r="V160" s="11" t="s">
        <v>1</v>
      </c>
      <c r="W160" s="15">
        <v>226900.97</v>
      </c>
      <c r="X160" s="11" t="s">
        <v>1</v>
      </c>
      <c r="Y160" s="15">
        <v>18397.37</v>
      </c>
      <c r="Z160" s="11" t="s">
        <v>1</v>
      </c>
      <c r="AA160" s="11" t="s">
        <v>1</v>
      </c>
    </row>
    <row r="161" spans="2:27" ht="38.25" x14ac:dyDescent="0.25">
      <c r="B161" s="10">
        <v>152</v>
      </c>
      <c r="C161" s="11" t="s">
        <v>31</v>
      </c>
      <c r="D161" s="11" t="s">
        <v>32</v>
      </c>
      <c r="E161" s="11" t="s">
        <v>435</v>
      </c>
      <c r="F161" s="11" t="s">
        <v>436</v>
      </c>
      <c r="G161" s="11" t="s">
        <v>40</v>
      </c>
      <c r="H161" s="12">
        <v>42698</v>
      </c>
      <c r="I161" s="11" t="s">
        <v>66</v>
      </c>
      <c r="J161" s="11" t="s">
        <v>67</v>
      </c>
      <c r="K161" s="11"/>
      <c r="L161" s="13">
        <v>1</v>
      </c>
      <c r="M161" s="14">
        <v>36</v>
      </c>
      <c r="N161" s="15">
        <v>511498.5</v>
      </c>
      <c r="O161" s="15">
        <v>511498.5</v>
      </c>
      <c r="P161" s="15">
        <v>434773.72</v>
      </c>
      <c r="Q161" s="11" t="s">
        <v>1</v>
      </c>
      <c r="R161" s="11" t="s">
        <v>1</v>
      </c>
      <c r="S161" s="11" t="s">
        <v>1</v>
      </c>
      <c r="T161" s="15">
        <v>38362.39</v>
      </c>
      <c r="U161" s="11" t="s">
        <v>1</v>
      </c>
      <c r="V161" s="11" t="s">
        <v>1</v>
      </c>
      <c r="W161" s="15">
        <v>473136.11</v>
      </c>
      <c r="X161" s="11" t="s">
        <v>1</v>
      </c>
      <c r="Y161" s="15">
        <v>38362.39</v>
      </c>
      <c r="Z161" s="11" t="s">
        <v>1</v>
      </c>
      <c r="AA161" s="11" t="s">
        <v>1</v>
      </c>
    </row>
    <row r="162" spans="2:27" ht="38.25" x14ac:dyDescent="0.25">
      <c r="B162" s="10">
        <v>153</v>
      </c>
      <c r="C162" s="11" t="s">
        <v>31</v>
      </c>
      <c r="D162" s="11" t="s">
        <v>32</v>
      </c>
      <c r="E162" s="11" t="s">
        <v>437</v>
      </c>
      <c r="F162" s="11" t="s">
        <v>438</v>
      </c>
      <c r="G162" s="11" t="s">
        <v>104</v>
      </c>
      <c r="H162" s="12">
        <v>42793</v>
      </c>
      <c r="I162" s="11" t="s">
        <v>54</v>
      </c>
      <c r="J162" s="11" t="s">
        <v>55</v>
      </c>
      <c r="K162" s="11"/>
      <c r="L162" s="13">
        <v>1</v>
      </c>
      <c r="M162" s="14">
        <v>36</v>
      </c>
      <c r="N162" s="15">
        <v>647339.23</v>
      </c>
      <c r="O162" s="15">
        <v>647339.23</v>
      </c>
      <c r="P162" s="15">
        <v>550238.34</v>
      </c>
      <c r="Q162" s="11" t="s">
        <v>1</v>
      </c>
      <c r="R162" s="11" t="s">
        <v>1</v>
      </c>
      <c r="S162" s="11" t="s">
        <v>1</v>
      </c>
      <c r="T162" s="15">
        <v>48550.44</v>
      </c>
      <c r="U162" s="11" t="s">
        <v>1</v>
      </c>
      <c r="V162" s="11" t="s">
        <v>1</v>
      </c>
      <c r="W162" s="15">
        <v>647339.23</v>
      </c>
      <c r="X162" s="15">
        <v>48550.45</v>
      </c>
      <c r="Y162" s="11" t="s">
        <v>1</v>
      </c>
      <c r="Z162" s="11" t="s">
        <v>1</v>
      </c>
      <c r="AA162" s="11" t="s">
        <v>1</v>
      </c>
    </row>
    <row r="163" spans="2:27" ht="25.5" x14ac:dyDescent="0.25">
      <c r="B163" s="10">
        <v>154</v>
      </c>
      <c r="C163" s="11" t="s">
        <v>31</v>
      </c>
      <c r="D163" s="11" t="s">
        <v>32</v>
      </c>
      <c r="E163" s="11" t="s">
        <v>439</v>
      </c>
      <c r="F163" s="11" t="s">
        <v>440</v>
      </c>
      <c r="G163" s="11" t="s">
        <v>40</v>
      </c>
      <c r="H163" s="12">
        <v>42698</v>
      </c>
      <c r="I163" s="11" t="s">
        <v>139</v>
      </c>
      <c r="J163" s="11" t="s">
        <v>140</v>
      </c>
      <c r="K163" s="11"/>
      <c r="L163" s="13">
        <v>1</v>
      </c>
      <c r="M163" s="14">
        <v>36</v>
      </c>
      <c r="N163" s="15">
        <v>577232.80000000005</v>
      </c>
      <c r="O163" s="15">
        <v>577232.80000000005</v>
      </c>
      <c r="P163" s="15">
        <v>490647.88</v>
      </c>
      <c r="Q163" s="11" t="s">
        <v>1</v>
      </c>
      <c r="R163" s="11" t="s">
        <v>1</v>
      </c>
      <c r="S163" s="11" t="s">
        <v>1</v>
      </c>
      <c r="T163" s="15">
        <v>43292.46</v>
      </c>
      <c r="U163" s="11" t="s">
        <v>1</v>
      </c>
      <c r="V163" s="11" t="s">
        <v>1</v>
      </c>
      <c r="W163" s="15">
        <v>577232.80000000005</v>
      </c>
      <c r="X163" s="15">
        <v>43292.46</v>
      </c>
      <c r="Y163" s="11" t="s">
        <v>1</v>
      </c>
      <c r="Z163" s="11" t="s">
        <v>1</v>
      </c>
      <c r="AA163" s="11" t="s">
        <v>1</v>
      </c>
    </row>
    <row r="164" spans="2:27" ht="25.5" x14ac:dyDescent="0.25">
      <c r="B164" s="10">
        <v>155</v>
      </c>
      <c r="C164" s="11" t="s">
        <v>31</v>
      </c>
      <c r="D164" s="11" t="s">
        <v>32</v>
      </c>
      <c r="E164" s="11" t="s">
        <v>441</v>
      </c>
      <c r="F164" s="11" t="s">
        <v>442</v>
      </c>
      <c r="G164" s="11" t="s">
        <v>40</v>
      </c>
      <c r="H164" s="12">
        <v>42699</v>
      </c>
      <c r="I164" s="11" t="s">
        <v>443</v>
      </c>
      <c r="J164" s="11" t="s">
        <v>444</v>
      </c>
      <c r="K164" s="11" t="s">
        <v>445</v>
      </c>
      <c r="L164" s="13">
        <v>2</v>
      </c>
      <c r="M164" s="14">
        <v>18</v>
      </c>
      <c r="N164" s="15">
        <v>162806.25</v>
      </c>
      <c r="O164" s="15">
        <v>162806.25</v>
      </c>
      <c r="P164" s="15">
        <v>138385.31</v>
      </c>
      <c r="Q164" s="11" t="s">
        <v>1</v>
      </c>
      <c r="R164" s="11" t="s">
        <v>1</v>
      </c>
      <c r="S164" s="11" t="s">
        <v>1</v>
      </c>
      <c r="T164" s="15">
        <v>12210.47</v>
      </c>
      <c r="U164" s="11" t="s">
        <v>1</v>
      </c>
      <c r="V164" s="11" t="s">
        <v>1</v>
      </c>
      <c r="W164" s="15">
        <v>162806.25</v>
      </c>
      <c r="X164" s="15">
        <v>12210.47</v>
      </c>
      <c r="Y164" s="11" t="s">
        <v>1</v>
      </c>
      <c r="Z164" s="11" t="s">
        <v>1</v>
      </c>
      <c r="AA164" s="11" t="s">
        <v>1</v>
      </c>
    </row>
    <row r="165" spans="2:27" ht="76.5" x14ac:dyDescent="0.25">
      <c r="B165" s="10">
        <v>156</v>
      </c>
      <c r="C165" s="11" t="s">
        <v>31</v>
      </c>
      <c r="D165" s="11" t="s">
        <v>32</v>
      </c>
      <c r="E165" s="11" t="s">
        <v>446</v>
      </c>
      <c r="F165" s="11" t="s">
        <v>447</v>
      </c>
      <c r="G165" s="11" t="s">
        <v>40</v>
      </c>
      <c r="H165" s="12">
        <v>42698</v>
      </c>
      <c r="I165" s="11" t="s">
        <v>54</v>
      </c>
      <c r="J165" s="11" t="s">
        <v>55</v>
      </c>
      <c r="K165" s="11" t="s">
        <v>180</v>
      </c>
      <c r="L165" s="13">
        <v>1</v>
      </c>
      <c r="M165" s="14">
        <v>36</v>
      </c>
      <c r="N165" s="15">
        <v>480000</v>
      </c>
      <c r="O165" s="15">
        <v>480000</v>
      </c>
      <c r="P165" s="15">
        <v>408000</v>
      </c>
      <c r="Q165" s="11" t="s">
        <v>1</v>
      </c>
      <c r="R165" s="11" t="s">
        <v>1</v>
      </c>
      <c r="S165" s="11" t="s">
        <v>1</v>
      </c>
      <c r="T165" s="15">
        <v>36000</v>
      </c>
      <c r="U165" s="11" t="s">
        <v>1</v>
      </c>
      <c r="V165" s="11" t="s">
        <v>1</v>
      </c>
      <c r="W165" s="15">
        <v>444000</v>
      </c>
      <c r="X165" s="11" t="s">
        <v>1</v>
      </c>
      <c r="Y165" s="15">
        <v>36000</v>
      </c>
      <c r="Z165" s="11" t="s">
        <v>1</v>
      </c>
      <c r="AA165" s="11" t="s">
        <v>1</v>
      </c>
    </row>
    <row r="166" spans="2:27" ht="51" x14ac:dyDescent="0.25">
      <c r="B166" s="10">
        <v>157</v>
      </c>
      <c r="C166" s="11" t="s">
        <v>31</v>
      </c>
      <c r="D166" s="11" t="s">
        <v>32</v>
      </c>
      <c r="E166" s="11" t="s">
        <v>448</v>
      </c>
      <c r="F166" s="11" t="s">
        <v>449</v>
      </c>
      <c r="G166" s="11" t="s">
        <v>40</v>
      </c>
      <c r="H166" s="12">
        <v>42698</v>
      </c>
      <c r="I166" s="11" t="s">
        <v>393</v>
      </c>
      <c r="J166" s="11" t="s">
        <v>394</v>
      </c>
      <c r="K166" s="11" t="s">
        <v>450</v>
      </c>
      <c r="L166" s="13">
        <v>2</v>
      </c>
      <c r="M166" s="14">
        <v>36</v>
      </c>
      <c r="N166" s="15">
        <v>648630.4</v>
      </c>
      <c r="O166" s="15">
        <v>648630.4</v>
      </c>
      <c r="P166" s="15">
        <v>551335.84</v>
      </c>
      <c r="Q166" s="11" t="s">
        <v>1</v>
      </c>
      <c r="R166" s="11" t="s">
        <v>1</v>
      </c>
      <c r="S166" s="11" t="s">
        <v>1</v>
      </c>
      <c r="T166" s="15">
        <v>48647.28</v>
      </c>
      <c r="U166" s="11" t="s">
        <v>1</v>
      </c>
      <c r="V166" s="11" t="s">
        <v>1</v>
      </c>
      <c r="W166" s="15">
        <v>599983.12</v>
      </c>
      <c r="X166" s="11" t="s">
        <v>1</v>
      </c>
      <c r="Y166" s="15">
        <v>48647.28</v>
      </c>
      <c r="Z166" s="11" t="s">
        <v>1</v>
      </c>
      <c r="AA166" s="11" t="s">
        <v>1</v>
      </c>
    </row>
    <row r="167" spans="2:27" ht="38.25" x14ac:dyDescent="0.25">
      <c r="B167" s="10">
        <v>158</v>
      </c>
      <c r="C167" s="11" t="s">
        <v>31</v>
      </c>
      <c r="D167" s="11" t="s">
        <v>32</v>
      </c>
      <c r="E167" s="11" t="s">
        <v>451</v>
      </c>
      <c r="F167" s="11" t="s">
        <v>452</v>
      </c>
      <c r="G167" s="11" t="s">
        <v>40</v>
      </c>
      <c r="H167" s="12">
        <v>42699</v>
      </c>
      <c r="I167" s="11" t="s">
        <v>393</v>
      </c>
      <c r="J167" s="11" t="s">
        <v>394</v>
      </c>
      <c r="K167" s="11" t="s">
        <v>453</v>
      </c>
      <c r="L167" s="13">
        <v>2</v>
      </c>
      <c r="M167" s="14">
        <v>36</v>
      </c>
      <c r="N167" s="15">
        <v>639097.42000000004</v>
      </c>
      <c r="O167" s="15">
        <v>639097.42000000004</v>
      </c>
      <c r="P167" s="15">
        <v>543232.80000000005</v>
      </c>
      <c r="Q167" s="11" t="s">
        <v>1</v>
      </c>
      <c r="R167" s="11" t="s">
        <v>1</v>
      </c>
      <c r="S167" s="11" t="s">
        <v>1</v>
      </c>
      <c r="T167" s="15">
        <v>47932.31</v>
      </c>
      <c r="U167" s="11" t="s">
        <v>1</v>
      </c>
      <c r="V167" s="11" t="s">
        <v>1</v>
      </c>
      <c r="W167" s="15">
        <v>599093.18999999994</v>
      </c>
      <c r="X167" s="15">
        <v>7928.08</v>
      </c>
      <c r="Y167" s="15">
        <v>40004.230000000003</v>
      </c>
      <c r="Z167" s="11" t="s">
        <v>1</v>
      </c>
      <c r="AA167" s="11" t="s">
        <v>1</v>
      </c>
    </row>
    <row r="168" spans="2:27" ht="38.25" x14ac:dyDescent="0.25">
      <c r="B168" s="10">
        <v>159</v>
      </c>
      <c r="C168" s="11" t="s">
        <v>31</v>
      </c>
      <c r="D168" s="11" t="s">
        <v>32</v>
      </c>
      <c r="E168" s="11" t="s">
        <v>454</v>
      </c>
      <c r="F168" s="11" t="s">
        <v>455</v>
      </c>
      <c r="G168" s="11" t="s">
        <v>35</v>
      </c>
      <c r="H168" s="12">
        <v>44020</v>
      </c>
      <c r="I168" s="11" t="s">
        <v>47</v>
      </c>
      <c r="J168" s="11" t="s">
        <v>48</v>
      </c>
      <c r="K168" s="11"/>
      <c r="L168" s="13">
        <v>1</v>
      </c>
      <c r="M168" s="14">
        <v>36</v>
      </c>
      <c r="N168" s="15">
        <v>520678.47</v>
      </c>
      <c r="O168" s="15">
        <v>520678.47</v>
      </c>
      <c r="P168" s="15">
        <v>442576.67</v>
      </c>
      <c r="Q168" s="11" t="s">
        <v>1</v>
      </c>
      <c r="R168" s="11" t="s">
        <v>1</v>
      </c>
      <c r="S168" s="11" t="s">
        <v>1</v>
      </c>
      <c r="T168" s="15">
        <v>39050.9</v>
      </c>
      <c r="U168" s="11" t="s">
        <v>1</v>
      </c>
      <c r="V168" s="11" t="s">
        <v>1</v>
      </c>
      <c r="W168" s="15">
        <v>520678.47</v>
      </c>
      <c r="X168" s="15">
        <v>39050.9</v>
      </c>
      <c r="Y168" s="11" t="s">
        <v>1</v>
      </c>
      <c r="Z168" s="11" t="s">
        <v>1</v>
      </c>
      <c r="AA168" s="11" t="s">
        <v>1</v>
      </c>
    </row>
    <row r="169" spans="2:27" ht="102" x14ac:dyDescent="0.25">
      <c r="B169" s="10">
        <v>160</v>
      </c>
      <c r="C169" s="11" t="s">
        <v>31</v>
      </c>
      <c r="D169" s="11" t="s">
        <v>32</v>
      </c>
      <c r="E169" s="11" t="s">
        <v>456</v>
      </c>
      <c r="F169" s="11" t="s">
        <v>457</v>
      </c>
      <c r="G169" s="11" t="s">
        <v>40</v>
      </c>
      <c r="H169" s="12">
        <v>42698</v>
      </c>
      <c r="I169" s="11" t="s">
        <v>47</v>
      </c>
      <c r="J169" s="11" t="s">
        <v>48</v>
      </c>
      <c r="K169" s="11"/>
      <c r="L169" s="13">
        <v>1</v>
      </c>
      <c r="M169" s="14">
        <v>30</v>
      </c>
      <c r="N169" s="15">
        <v>642591.30000000005</v>
      </c>
      <c r="O169" s="15">
        <v>642591.30000000005</v>
      </c>
      <c r="P169" s="15">
        <v>546202.6</v>
      </c>
      <c r="Q169" s="11" t="s">
        <v>1</v>
      </c>
      <c r="R169" s="11" t="s">
        <v>1</v>
      </c>
      <c r="S169" s="11" t="s">
        <v>1</v>
      </c>
      <c r="T169" s="15">
        <v>48194.35</v>
      </c>
      <c r="U169" s="11" t="s">
        <v>1</v>
      </c>
      <c r="V169" s="11" t="s">
        <v>1</v>
      </c>
      <c r="W169" s="15">
        <v>594396.94999999995</v>
      </c>
      <c r="X169" s="11" t="s">
        <v>1</v>
      </c>
      <c r="Y169" s="15">
        <v>48194.35</v>
      </c>
      <c r="Z169" s="11" t="s">
        <v>1</v>
      </c>
      <c r="AA169" s="11" t="s">
        <v>1</v>
      </c>
    </row>
    <row r="170" spans="2:27" ht="38.25" x14ac:dyDescent="0.25">
      <c r="B170" s="10">
        <v>161</v>
      </c>
      <c r="C170" s="11" t="s">
        <v>31</v>
      </c>
      <c r="D170" s="11" t="s">
        <v>32</v>
      </c>
      <c r="E170" s="11" t="s">
        <v>458</v>
      </c>
      <c r="F170" s="11" t="s">
        <v>459</v>
      </c>
      <c r="G170" s="11" t="s">
        <v>40</v>
      </c>
      <c r="H170" s="12">
        <v>42698</v>
      </c>
      <c r="I170" s="11" t="s">
        <v>393</v>
      </c>
      <c r="J170" s="11" t="s">
        <v>394</v>
      </c>
      <c r="K170" s="11"/>
      <c r="L170" s="13">
        <v>1</v>
      </c>
      <c r="M170" s="14">
        <v>36</v>
      </c>
      <c r="N170" s="15">
        <v>556309.56000000006</v>
      </c>
      <c r="O170" s="15">
        <v>556309.56000000006</v>
      </c>
      <c r="P170" s="15">
        <v>472863.13</v>
      </c>
      <c r="Q170" s="11" t="s">
        <v>1</v>
      </c>
      <c r="R170" s="11" t="s">
        <v>1</v>
      </c>
      <c r="S170" s="11" t="s">
        <v>1</v>
      </c>
      <c r="T170" s="15">
        <v>41723.21</v>
      </c>
      <c r="U170" s="11" t="s">
        <v>1</v>
      </c>
      <c r="V170" s="11" t="s">
        <v>1</v>
      </c>
      <c r="W170" s="15">
        <v>514586.34</v>
      </c>
      <c r="X170" s="11" t="s">
        <v>1</v>
      </c>
      <c r="Y170" s="15">
        <v>41723.22</v>
      </c>
      <c r="Z170" s="11" t="s">
        <v>1</v>
      </c>
      <c r="AA170" s="11" t="s">
        <v>1</v>
      </c>
    </row>
    <row r="171" spans="2:27" ht="25.5" x14ac:dyDescent="0.25">
      <c r="B171" s="10">
        <v>162</v>
      </c>
      <c r="C171" s="11" t="s">
        <v>31</v>
      </c>
      <c r="D171" s="11" t="s">
        <v>32</v>
      </c>
      <c r="E171" s="11" t="s">
        <v>460</v>
      </c>
      <c r="F171" s="11" t="s">
        <v>461</v>
      </c>
      <c r="G171" s="11" t="s">
        <v>40</v>
      </c>
      <c r="H171" s="12">
        <v>42698</v>
      </c>
      <c r="I171" s="11" t="s">
        <v>135</v>
      </c>
      <c r="J171" s="11" t="s">
        <v>136</v>
      </c>
      <c r="K171" s="11"/>
      <c r="L171" s="13">
        <v>1</v>
      </c>
      <c r="M171" s="14">
        <v>36</v>
      </c>
      <c r="N171" s="15">
        <v>599841.81000000006</v>
      </c>
      <c r="O171" s="15">
        <v>599841.81000000006</v>
      </c>
      <c r="P171" s="15">
        <v>509865.51</v>
      </c>
      <c r="Q171" s="11" t="s">
        <v>1</v>
      </c>
      <c r="R171" s="11" t="s">
        <v>1</v>
      </c>
      <c r="S171" s="11" t="s">
        <v>1</v>
      </c>
      <c r="T171" s="15">
        <v>44988.15</v>
      </c>
      <c r="U171" s="11" t="s">
        <v>1</v>
      </c>
      <c r="V171" s="11" t="s">
        <v>1</v>
      </c>
      <c r="W171" s="15">
        <v>599841.81000000006</v>
      </c>
      <c r="X171" s="15">
        <v>44988.15</v>
      </c>
      <c r="Y171" s="11" t="s">
        <v>1</v>
      </c>
      <c r="Z171" s="11" t="s">
        <v>1</v>
      </c>
      <c r="AA171" s="11" t="s">
        <v>1</v>
      </c>
    </row>
    <row r="172" spans="2:27" ht="38.25" x14ac:dyDescent="0.25">
      <c r="B172" s="10">
        <v>163</v>
      </c>
      <c r="C172" s="11" t="s">
        <v>31</v>
      </c>
      <c r="D172" s="11" t="s">
        <v>32</v>
      </c>
      <c r="E172" s="11" t="s">
        <v>462</v>
      </c>
      <c r="F172" s="11" t="s">
        <v>463</v>
      </c>
      <c r="G172" s="11" t="s">
        <v>40</v>
      </c>
      <c r="H172" s="12">
        <v>42698</v>
      </c>
      <c r="I172" s="11" t="s">
        <v>415</v>
      </c>
      <c r="J172" s="11" t="s">
        <v>416</v>
      </c>
      <c r="K172" s="11" t="s">
        <v>464</v>
      </c>
      <c r="L172" s="13">
        <v>2</v>
      </c>
      <c r="M172" s="14">
        <v>30</v>
      </c>
      <c r="N172" s="15">
        <v>657134.03</v>
      </c>
      <c r="O172" s="15">
        <v>642134.03</v>
      </c>
      <c r="P172" s="15">
        <v>504108.61</v>
      </c>
      <c r="Q172" s="11" t="s">
        <v>1</v>
      </c>
      <c r="R172" s="11" t="s">
        <v>1</v>
      </c>
      <c r="S172" s="11" t="s">
        <v>1</v>
      </c>
      <c r="T172" s="11" t="s">
        <v>1</v>
      </c>
      <c r="U172" s="11" t="s">
        <v>1</v>
      </c>
      <c r="V172" s="11" t="s">
        <v>1</v>
      </c>
      <c r="W172" s="15">
        <v>504108.61</v>
      </c>
      <c r="X172" s="11" t="s">
        <v>1</v>
      </c>
      <c r="Y172" s="15">
        <v>138025.42000000001</v>
      </c>
      <c r="Z172" s="11" t="s">
        <v>1</v>
      </c>
      <c r="AA172" s="15">
        <v>15000</v>
      </c>
    </row>
    <row r="173" spans="2:27" ht="38.25" x14ac:dyDescent="0.25">
      <c r="B173" s="10">
        <v>164</v>
      </c>
      <c r="C173" s="11" t="s">
        <v>31</v>
      </c>
      <c r="D173" s="11" t="s">
        <v>32</v>
      </c>
      <c r="E173" s="11" t="s">
        <v>465</v>
      </c>
      <c r="F173" s="11" t="s">
        <v>466</v>
      </c>
      <c r="G173" s="11" t="s">
        <v>35</v>
      </c>
      <c r="H173" s="12">
        <v>44067</v>
      </c>
      <c r="I173" s="11" t="s">
        <v>393</v>
      </c>
      <c r="J173" s="11" t="s">
        <v>394</v>
      </c>
      <c r="K173" s="11"/>
      <c r="L173" s="13">
        <v>1</v>
      </c>
      <c r="M173" s="14">
        <v>36</v>
      </c>
      <c r="N173" s="15">
        <v>481062.11</v>
      </c>
      <c r="O173" s="15">
        <v>480298.43</v>
      </c>
      <c r="P173" s="15">
        <v>408253.67</v>
      </c>
      <c r="Q173" s="11" t="s">
        <v>1</v>
      </c>
      <c r="R173" s="11" t="s">
        <v>1</v>
      </c>
      <c r="S173" s="11" t="s">
        <v>1</v>
      </c>
      <c r="T173" s="15">
        <v>36022.379999999997</v>
      </c>
      <c r="U173" s="11" t="s">
        <v>1</v>
      </c>
      <c r="V173" s="11" t="s">
        <v>1</v>
      </c>
      <c r="W173" s="15">
        <v>444276.05</v>
      </c>
      <c r="X173" s="11" t="s">
        <v>1</v>
      </c>
      <c r="Y173" s="15">
        <v>36022.379999999997</v>
      </c>
      <c r="Z173" s="11" t="s">
        <v>1</v>
      </c>
      <c r="AA173" s="15">
        <v>763.68</v>
      </c>
    </row>
    <row r="174" spans="2:27" ht="76.5" x14ac:dyDescent="0.25">
      <c r="B174" s="10">
        <v>165</v>
      </c>
      <c r="C174" s="11" t="s">
        <v>31</v>
      </c>
      <c r="D174" s="11" t="s">
        <v>32</v>
      </c>
      <c r="E174" s="11" t="s">
        <v>467</v>
      </c>
      <c r="F174" s="11" t="s">
        <v>468</v>
      </c>
      <c r="G174" s="11" t="s">
        <v>40</v>
      </c>
      <c r="H174" s="12">
        <v>42698</v>
      </c>
      <c r="I174" s="11" t="s">
        <v>273</v>
      </c>
      <c r="J174" s="11" t="s">
        <v>274</v>
      </c>
      <c r="K174" s="11" t="s">
        <v>469</v>
      </c>
      <c r="L174" s="13">
        <v>1</v>
      </c>
      <c r="M174" s="14">
        <v>36</v>
      </c>
      <c r="N174" s="15">
        <v>637613.84</v>
      </c>
      <c r="O174" s="15">
        <v>637613.84</v>
      </c>
      <c r="P174" s="15">
        <v>541971.77</v>
      </c>
      <c r="Q174" s="11" t="s">
        <v>1</v>
      </c>
      <c r="R174" s="11" t="s">
        <v>1</v>
      </c>
      <c r="S174" s="11" t="s">
        <v>1</v>
      </c>
      <c r="T174" s="15">
        <v>47821.03</v>
      </c>
      <c r="U174" s="11" t="s">
        <v>1</v>
      </c>
      <c r="V174" s="11" t="s">
        <v>1</v>
      </c>
      <c r="W174" s="15">
        <v>589792.80000000005</v>
      </c>
      <c r="X174" s="11" t="s">
        <v>1</v>
      </c>
      <c r="Y174" s="15">
        <v>47821.04</v>
      </c>
      <c r="Z174" s="11" t="s">
        <v>1</v>
      </c>
      <c r="AA174" s="11" t="s">
        <v>1</v>
      </c>
    </row>
    <row r="175" spans="2:27" ht="51" x14ac:dyDescent="0.25">
      <c r="B175" s="10">
        <v>166</v>
      </c>
      <c r="C175" s="11" t="s">
        <v>31</v>
      </c>
      <c r="D175" s="11" t="s">
        <v>32</v>
      </c>
      <c r="E175" s="11" t="s">
        <v>470</v>
      </c>
      <c r="F175" s="11" t="s">
        <v>471</v>
      </c>
      <c r="G175" s="11" t="s">
        <v>40</v>
      </c>
      <c r="H175" s="12">
        <v>42698</v>
      </c>
      <c r="I175" s="11" t="s">
        <v>47</v>
      </c>
      <c r="J175" s="11" t="s">
        <v>48</v>
      </c>
      <c r="K175" s="11"/>
      <c r="L175" s="13">
        <v>1</v>
      </c>
      <c r="M175" s="14">
        <v>36</v>
      </c>
      <c r="N175" s="15">
        <v>632552</v>
      </c>
      <c r="O175" s="15">
        <v>632552</v>
      </c>
      <c r="P175" s="15">
        <v>537669.19999999995</v>
      </c>
      <c r="Q175" s="11" t="s">
        <v>1</v>
      </c>
      <c r="R175" s="11" t="s">
        <v>1</v>
      </c>
      <c r="S175" s="11" t="s">
        <v>1</v>
      </c>
      <c r="T175" s="15">
        <v>47441.4</v>
      </c>
      <c r="U175" s="11" t="s">
        <v>1</v>
      </c>
      <c r="V175" s="11" t="s">
        <v>1</v>
      </c>
      <c r="W175" s="15">
        <v>585110.6</v>
      </c>
      <c r="X175" s="11" t="s">
        <v>1</v>
      </c>
      <c r="Y175" s="15">
        <v>47441.4</v>
      </c>
      <c r="Z175" s="11" t="s">
        <v>1</v>
      </c>
      <c r="AA175" s="11" t="s">
        <v>1</v>
      </c>
    </row>
    <row r="176" spans="2:27" ht="51" x14ac:dyDescent="0.25">
      <c r="B176" s="10">
        <v>167</v>
      </c>
      <c r="C176" s="11" t="s">
        <v>31</v>
      </c>
      <c r="D176" s="11" t="s">
        <v>32</v>
      </c>
      <c r="E176" s="11" t="s">
        <v>472</v>
      </c>
      <c r="F176" s="11" t="s">
        <v>473</v>
      </c>
      <c r="G176" s="11" t="s">
        <v>40</v>
      </c>
      <c r="H176" s="12">
        <v>42699</v>
      </c>
      <c r="I176" s="11" t="s">
        <v>54</v>
      </c>
      <c r="J176" s="11" t="s">
        <v>55</v>
      </c>
      <c r="K176" s="11"/>
      <c r="L176" s="13">
        <v>1</v>
      </c>
      <c r="M176" s="14">
        <v>36</v>
      </c>
      <c r="N176" s="15">
        <v>655866.66</v>
      </c>
      <c r="O176" s="15">
        <v>655866.66</v>
      </c>
      <c r="P176" s="15">
        <v>557486.66</v>
      </c>
      <c r="Q176" s="11" t="s">
        <v>1</v>
      </c>
      <c r="R176" s="11" t="s">
        <v>1</v>
      </c>
      <c r="S176" s="11" t="s">
        <v>1</v>
      </c>
      <c r="T176" s="15">
        <v>49190</v>
      </c>
      <c r="U176" s="11" t="s">
        <v>1</v>
      </c>
      <c r="V176" s="11" t="s">
        <v>1</v>
      </c>
      <c r="W176" s="15">
        <v>606676.66</v>
      </c>
      <c r="X176" s="11" t="s">
        <v>1</v>
      </c>
      <c r="Y176" s="15">
        <v>49190</v>
      </c>
      <c r="Z176" s="11" t="s">
        <v>1</v>
      </c>
      <c r="AA176" s="11" t="s">
        <v>1</v>
      </c>
    </row>
    <row r="177" spans="2:27" ht="38.25" x14ac:dyDescent="0.25">
      <c r="B177" s="10">
        <v>168</v>
      </c>
      <c r="C177" s="11" t="s">
        <v>31</v>
      </c>
      <c r="D177" s="11" t="s">
        <v>32</v>
      </c>
      <c r="E177" s="11" t="s">
        <v>474</v>
      </c>
      <c r="F177" s="11" t="s">
        <v>475</v>
      </c>
      <c r="G177" s="11" t="s">
        <v>40</v>
      </c>
      <c r="H177" s="12">
        <v>42698</v>
      </c>
      <c r="I177" s="11" t="s">
        <v>393</v>
      </c>
      <c r="J177" s="11" t="s">
        <v>394</v>
      </c>
      <c r="K177" s="11"/>
      <c r="L177" s="13">
        <v>1</v>
      </c>
      <c r="M177" s="14">
        <v>36</v>
      </c>
      <c r="N177" s="15">
        <v>626478.11</v>
      </c>
      <c r="O177" s="15">
        <v>626478.11</v>
      </c>
      <c r="P177" s="15">
        <v>532506.39</v>
      </c>
      <c r="Q177" s="11" t="s">
        <v>1</v>
      </c>
      <c r="R177" s="11" t="s">
        <v>1</v>
      </c>
      <c r="S177" s="11" t="s">
        <v>1</v>
      </c>
      <c r="T177" s="15">
        <v>46985.86</v>
      </c>
      <c r="U177" s="11" t="s">
        <v>1</v>
      </c>
      <c r="V177" s="11" t="s">
        <v>1</v>
      </c>
      <c r="W177" s="15">
        <v>579492.25</v>
      </c>
      <c r="X177" s="11" t="s">
        <v>1</v>
      </c>
      <c r="Y177" s="15">
        <v>46985.86</v>
      </c>
      <c r="Z177" s="11" t="s">
        <v>1</v>
      </c>
      <c r="AA177" s="11" t="s">
        <v>1</v>
      </c>
    </row>
    <row r="178" spans="2:27" ht="38.25" x14ac:dyDescent="0.25">
      <c r="B178" s="10">
        <v>169</v>
      </c>
      <c r="C178" s="11" t="s">
        <v>31</v>
      </c>
      <c r="D178" s="11" t="s">
        <v>32</v>
      </c>
      <c r="E178" s="11" t="s">
        <v>476</v>
      </c>
      <c r="F178" s="11" t="s">
        <v>477</v>
      </c>
      <c r="G178" s="11" t="s">
        <v>40</v>
      </c>
      <c r="H178" s="12">
        <v>42699</v>
      </c>
      <c r="I178" s="11" t="s">
        <v>54</v>
      </c>
      <c r="J178" s="11" t="s">
        <v>55</v>
      </c>
      <c r="K178" s="11"/>
      <c r="L178" s="13">
        <v>1</v>
      </c>
      <c r="M178" s="14">
        <v>36</v>
      </c>
      <c r="N178" s="15">
        <v>640252.18000000005</v>
      </c>
      <c r="O178" s="15">
        <v>640252.18000000005</v>
      </c>
      <c r="P178" s="15">
        <v>544214.36</v>
      </c>
      <c r="Q178" s="11" t="s">
        <v>1</v>
      </c>
      <c r="R178" s="11" t="s">
        <v>1</v>
      </c>
      <c r="S178" s="11" t="s">
        <v>1</v>
      </c>
      <c r="T178" s="15">
        <v>48018.9</v>
      </c>
      <c r="U178" s="11" t="s">
        <v>1</v>
      </c>
      <c r="V178" s="11" t="s">
        <v>1</v>
      </c>
      <c r="W178" s="15">
        <v>592233.26</v>
      </c>
      <c r="X178" s="11" t="s">
        <v>1</v>
      </c>
      <c r="Y178" s="15">
        <v>48018.92</v>
      </c>
      <c r="Z178" s="11" t="s">
        <v>1</v>
      </c>
      <c r="AA178" s="11" t="s">
        <v>1</v>
      </c>
    </row>
    <row r="179" spans="2:27" ht="38.25" x14ac:dyDescent="0.25">
      <c r="B179" s="10">
        <v>170</v>
      </c>
      <c r="C179" s="11" t="s">
        <v>31</v>
      </c>
      <c r="D179" s="11" t="s">
        <v>32</v>
      </c>
      <c r="E179" s="11" t="s">
        <v>478</v>
      </c>
      <c r="F179" s="11" t="s">
        <v>479</v>
      </c>
      <c r="G179" s="11" t="s">
        <v>40</v>
      </c>
      <c r="H179" s="12">
        <v>42698</v>
      </c>
      <c r="I179" s="11" t="s">
        <v>47</v>
      </c>
      <c r="J179" s="11" t="s">
        <v>48</v>
      </c>
      <c r="K179" s="11"/>
      <c r="L179" s="13">
        <v>1</v>
      </c>
      <c r="M179" s="14">
        <v>36</v>
      </c>
      <c r="N179" s="15">
        <v>600000</v>
      </c>
      <c r="O179" s="15">
        <v>600000</v>
      </c>
      <c r="P179" s="15">
        <v>510000</v>
      </c>
      <c r="Q179" s="11" t="s">
        <v>1</v>
      </c>
      <c r="R179" s="11" t="s">
        <v>1</v>
      </c>
      <c r="S179" s="11" t="s">
        <v>1</v>
      </c>
      <c r="T179" s="15">
        <v>45000</v>
      </c>
      <c r="U179" s="11" t="s">
        <v>1</v>
      </c>
      <c r="V179" s="11" t="s">
        <v>1</v>
      </c>
      <c r="W179" s="15">
        <v>555000</v>
      </c>
      <c r="X179" s="11" t="s">
        <v>1</v>
      </c>
      <c r="Y179" s="15">
        <v>45000</v>
      </c>
      <c r="Z179" s="11" t="s">
        <v>1</v>
      </c>
      <c r="AA179" s="11" t="s">
        <v>1</v>
      </c>
    </row>
    <row r="180" spans="2:27" ht="38.25" x14ac:dyDescent="0.25">
      <c r="B180" s="10">
        <v>171</v>
      </c>
      <c r="C180" s="11" t="s">
        <v>31</v>
      </c>
      <c r="D180" s="11" t="s">
        <v>32</v>
      </c>
      <c r="E180" s="11" t="s">
        <v>480</v>
      </c>
      <c r="F180" s="11" t="s">
        <v>481</v>
      </c>
      <c r="G180" s="11" t="s">
        <v>40</v>
      </c>
      <c r="H180" s="12">
        <v>42698</v>
      </c>
      <c r="I180" s="11" t="s">
        <v>393</v>
      </c>
      <c r="J180" s="11" t="s">
        <v>394</v>
      </c>
      <c r="K180" s="11" t="s">
        <v>482</v>
      </c>
      <c r="L180" s="13">
        <v>3</v>
      </c>
      <c r="M180" s="14">
        <v>36</v>
      </c>
      <c r="N180" s="15">
        <v>630942.36</v>
      </c>
      <c r="O180" s="15">
        <v>630942.36</v>
      </c>
      <c r="P180" s="15">
        <v>536301</v>
      </c>
      <c r="Q180" s="11" t="s">
        <v>1</v>
      </c>
      <c r="R180" s="11" t="s">
        <v>1</v>
      </c>
      <c r="S180" s="11" t="s">
        <v>1</v>
      </c>
      <c r="T180" s="15">
        <v>47320.68</v>
      </c>
      <c r="U180" s="11" t="s">
        <v>1</v>
      </c>
      <c r="V180" s="11" t="s">
        <v>1</v>
      </c>
      <c r="W180" s="15">
        <v>583621.68000000005</v>
      </c>
      <c r="X180" s="11" t="s">
        <v>1</v>
      </c>
      <c r="Y180" s="15">
        <v>47320.68</v>
      </c>
      <c r="Z180" s="11" t="s">
        <v>1</v>
      </c>
      <c r="AA180" s="11" t="s">
        <v>1</v>
      </c>
    </row>
    <row r="181" spans="2:27" ht="25.5" x14ac:dyDescent="0.25">
      <c r="B181" s="10">
        <v>172</v>
      </c>
      <c r="C181" s="11" t="s">
        <v>31</v>
      </c>
      <c r="D181" s="11" t="s">
        <v>32</v>
      </c>
      <c r="E181" s="11" t="s">
        <v>483</v>
      </c>
      <c r="F181" s="11" t="s">
        <v>484</v>
      </c>
      <c r="G181" s="11" t="s">
        <v>40</v>
      </c>
      <c r="H181" s="12">
        <v>42698</v>
      </c>
      <c r="I181" s="11" t="s">
        <v>485</v>
      </c>
      <c r="J181" s="11" t="s">
        <v>486</v>
      </c>
      <c r="K181" s="11"/>
      <c r="L181" s="13">
        <v>1</v>
      </c>
      <c r="M181" s="14">
        <v>36</v>
      </c>
      <c r="N181" s="15">
        <v>467397.5</v>
      </c>
      <c r="O181" s="15">
        <v>467397.5</v>
      </c>
      <c r="P181" s="15">
        <v>397287.87</v>
      </c>
      <c r="Q181" s="11" t="s">
        <v>1</v>
      </c>
      <c r="R181" s="11" t="s">
        <v>1</v>
      </c>
      <c r="S181" s="11" t="s">
        <v>1</v>
      </c>
      <c r="T181" s="15">
        <v>35054.81</v>
      </c>
      <c r="U181" s="11" t="s">
        <v>1</v>
      </c>
      <c r="V181" s="11" t="s">
        <v>1</v>
      </c>
      <c r="W181" s="15">
        <v>432342.68</v>
      </c>
      <c r="X181" s="11" t="s">
        <v>1</v>
      </c>
      <c r="Y181" s="15">
        <v>35054.82</v>
      </c>
      <c r="Z181" s="11" t="s">
        <v>1</v>
      </c>
      <c r="AA181" s="11" t="s">
        <v>1</v>
      </c>
    </row>
    <row r="182" spans="2:27" ht="25.5" x14ac:dyDescent="0.25">
      <c r="B182" s="10">
        <v>173</v>
      </c>
      <c r="C182" s="11" t="s">
        <v>31</v>
      </c>
      <c r="D182" s="11" t="s">
        <v>32</v>
      </c>
      <c r="E182" s="11" t="s">
        <v>487</v>
      </c>
      <c r="F182" s="11" t="s">
        <v>488</v>
      </c>
      <c r="G182" s="11" t="s">
        <v>35</v>
      </c>
      <c r="H182" s="12">
        <v>43998</v>
      </c>
      <c r="I182" s="11" t="s">
        <v>489</v>
      </c>
      <c r="J182" s="11" t="s">
        <v>490</v>
      </c>
      <c r="K182" s="11"/>
      <c r="L182" s="13">
        <v>1</v>
      </c>
      <c r="M182" s="14">
        <v>36</v>
      </c>
      <c r="N182" s="15">
        <v>512058.76</v>
      </c>
      <c r="O182" s="15">
        <v>512058.76</v>
      </c>
      <c r="P182" s="15">
        <v>435249.94</v>
      </c>
      <c r="Q182" s="11" t="s">
        <v>1</v>
      </c>
      <c r="R182" s="11" t="s">
        <v>1</v>
      </c>
      <c r="S182" s="11" t="s">
        <v>1</v>
      </c>
      <c r="T182" s="15">
        <v>38404.410000000003</v>
      </c>
      <c r="U182" s="11" t="s">
        <v>1</v>
      </c>
      <c r="V182" s="11" t="s">
        <v>1</v>
      </c>
      <c r="W182" s="15">
        <v>486455.84</v>
      </c>
      <c r="X182" s="15">
        <v>12801.49</v>
      </c>
      <c r="Y182" s="15">
        <v>25602.92</v>
      </c>
      <c r="Z182" s="11" t="s">
        <v>1</v>
      </c>
      <c r="AA182" s="11" t="s">
        <v>1</v>
      </c>
    </row>
    <row r="183" spans="2:27" ht="25.5" x14ac:dyDescent="0.25">
      <c r="B183" s="10">
        <v>174</v>
      </c>
      <c r="C183" s="11" t="s">
        <v>31</v>
      </c>
      <c r="D183" s="11" t="s">
        <v>32</v>
      </c>
      <c r="E183" s="11" t="s">
        <v>491</v>
      </c>
      <c r="F183" s="11" t="s">
        <v>492</v>
      </c>
      <c r="G183" s="11" t="s">
        <v>40</v>
      </c>
      <c r="H183" s="12">
        <v>42698</v>
      </c>
      <c r="I183" s="11" t="s">
        <v>489</v>
      </c>
      <c r="J183" s="11" t="s">
        <v>490</v>
      </c>
      <c r="K183" s="11"/>
      <c r="L183" s="13">
        <v>1</v>
      </c>
      <c r="M183" s="14">
        <v>36</v>
      </c>
      <c r="N183" s="15">
        <v>601215.32999999996</v>
      </c>
      <c r="O183" s="15">
        <v>601215.32999999996</v>
      </c>
      <c r="P183" s="15">
        <v>511033.05</v>
      </c>
      <c r="Q183" s="11" t="s">
        <v>1</v>
      </c>
      <c r="R183" s="11" t="s">
        <v>1</v>
      </c>
      <c r="S183" s="11" t="s">
        <v>1</v>
      </c>
      <c r="T183" s="15">
        <v>45091.14</v>
      </c>
      <c r="U183" s="11" t="s">
        <v>1</v>
      </c>
      <c r="V183" s="11" t="s">
        <v>1</v>
      </c>
      <c r="W183" s="15">
        <v>601215.32999999996</v>
      </c>
      <c r="X183" s="15">
        <v>45091.14</v>
      </c>
      <c r="Y183" s="11" t="s">
        <v>1</v>
      </c>
      <c r="Z183" s="11" t="s">
        <v>1</v>
      </c>
      <c r="AA183" s="11" t="s">
        <v>1</v>
      </c>
    </row>
    <row r="184" spans="2:27" ht="38.25" x14ac:dyDescent="0.25">
      <c r="B184" s="10">
        <v>175</v>
      </c>
      <c r="C184" s="11" t="s">
        <v>31</v>
      </c>
      <c r="D184" s="11" t="s">
        <v>32</v>
      </c>
      <c r="E184" s="11" t="s">
        <v>493</v>
      </c>
      <c r="F184" s="11" t="s">
        <v>494</v>
      </c>
      <c r="G184" s="11" t="s">
        <v>40</v>
      </c>
      <c r="H184" s="12">
        <v>42698</v>
      </c>
      <c r="I184" s="11" t="s">
        <v>495</v>
      </c>
      <c r="J184" s="11" t="s">
        <v>496</v>
      </c>
      <c r="K184" s="11"/>
      <c r="L184" s="13">
        <v>1</v>
      </c>
      <c r="M184" s="14">
        <v>24</v>
      </c>
      <c r="N184" s="15">
        <v>294580</v>
      </c>
      <c r="O184" s="15">
        <v>267280</v>
      </c>
      <c r="P184" s="15">
        <v>160368</v>
      </c>
      <c r="Q184" s="11" t="s">
        <v>1</v>
      </c>
      <c r="R184" s="11" t="s">
        <v>1</v>
      </c>
      <c r="S184" s="11" t="s">
        <v>1</v>
      </c>
      <c r="T184" s="11" t="s">
        <v>1</v>
      </c>
      <c r="U184" s="11" t="s">
        <v>1</v>
      </c>
      <c r="V184" s="11" t="s">
        <v>1</v>
      </c>
      <c r="W184" s="15">
        <v>160368</v>
      </c>
      <c r="X184" s="11" t="s">
        <v>1</v>
      </c>
      <c r="Y184" s="15">
        <v>106912</v>
      </c>
      <c r="Z184" s="11" t="s">
        <v>1</v>
      </c>
      <c r="AA184" s="15">
        <v>27300</v>
      </c>
    </row>
    <row r="185" spans="2:27" ht="38.25" x14ac:dyDescent="0.25">
      <c r="B185" s="10">
        <v>176</v>
      </c>
      <c r="C185" s="11" t="s">
        <v>31</v>
      </c>
      <c r="D185" s="11" t="s">
        <v>32</v>
      </c>
      <c r="E185" s="11" t="s">
        <v>497</v>
      </c>
      <c r="F185" s="11" t="s">
        <v>498</v>
      </c>
      <c r="G185" s="11" t="s">
        <v>40</v>
      </c>
      <c r="H185" s="12">
        <v>42698</v>
      </c>
      <c r="I185" s="11" t="s">
        <v>393</v>
      </c>
      <c r="J185" s="11" t="s">
        <v>394</v>
      </c>
      <c r="K185" s="11"/>
      <c r="L185" s="13">
        <v>1</v>
      </c>
      <c r="M185" s="14">
        <v>36</v>
      </c>
      <c r="N185" s="15">
        <v>645516.4</v>
      </c>
      <c r="O185" s="15">
        <v>645516.4</v>
      </c>
      <c r="P185" s="15">
        <v>548688.93999999994</v>
      </c>
      <c r="Q185" s="11" t="s">
        <v>1</v>
      </c>
      <c r="R185" s="11" t="s">
        <v>1</v>
      </c>
      <c r="S185" s="11" t="s">
        <v>1</v>
      </c>
      <c r="T185" s="15">
        <v>48413.73</v>
      </c>
      <c r="U185" s="11" t="s">
        <v>1</v>
      </c>
      <c r="V185" s="11" t="s">
        <v>1</v>
      </c>
      <c r="W185" s="15">
        <v>597102.67000000004</v>
      </c>
      <c r="X185" s="11" t="s">
        <v>1</v>
      </c>
      <c r="Y185" s="15">
        <v>48413.73</v>
      </c>
      <c r="Z185" s="11" t="s">
        <v>1</v>
      </c>
      <c r="AA185" s="11" t="s">
        <v>1</v>
      </c>
    </row>
    <row r="186" spans="2:27" ht="38.25" x14ac:dyDescent="0.25">
      <c r="B186" s="10">
        <v>177</v>
      </c>
      <c r="C186" s="11" t="s">
        <v>31</v>
      </c>
      <c r="D186" s="11" t="s">
        <v>32</v>
      </c>
      <c r="E186" s="11" t="s">
        <v>499</v>
      </c>
      <c r="F186" s="11" t="s">
        <v>500</v>
      </c>
      <c r="G186" s="11" t="s">
        <v>40</v>
      </c>
      <c r="H186" s="12">
        <v>42699</v>
      </c>
      <c r="I186" s="11" t="s">
        <v>135</v>
      </c>
      <c r="J186" s="11" t="s">
        <v>136</v>
      </c>
      <c r="K186" s="11"/>
      <c r="L186" s="13">
        <v>1</v>
      </c>
      <c r="M186" s="14">
        <v>33</v>
      </c>
      <c r="N186" s="15">
        <v>540058.84</v>
      </c>
      <c r="O186" s="15">
        <v>540058.84</v>
      </c>
      <c r="P186" s="15">
        <v>459050.02</v>
      </c>
      <c r="Q186" s="11" t="s">
        <v>1</v>
      </c>
      <c r="R186" s="11" t="s">
        <v>1</v>
      </c>
      <c r="S186" s="11" t="s">
        <v>1</v>
      </c>
      <c r="T186" s="15">
        <v>40504.410000000003</v>
      </c>
      <c r="U186" s="11" t="s">
        <v>1</v>
      </c>
      <c r="V186" s="11" t="s">
        <v>1</v>
      </c>
      <c r="W186" s="15">
        <v>540058.84</v>
      </c>
      <c r="X186" s="15">
        <v>40504.410000000003</v>
      </c>
      <c r="Y186" s="11" t="s">
        <v>1</v>
      </c>
      <c r="Z186" s="11" t="s">
        <v>1</v>
      </c>
      <c r="AA186" s="11" t="s">
        <v>1</v>
      </c>
    </row>
    <row r="187" spans="2:27" ht="38.25" x14ac:dyDescent="0.25">
      <c r="B187" s="10">
        <v>178</v>
      </c>
      <c r="C187" s="11" t="s">
        <v>31</v>
      </c>
      <c r="D187" s="11" t="s">
        <v>32</v>
      </c>
      <c r="E187" s="11" t="s">
        <v>501</v>
      </c>
      <c r="F187" s="11" t="s">
        <v>502</v>
      </c>
      <c r="G187" s="11" t="s">
        <v>40</v>
      </c>
      <c r="H187" s="12">
        <v>42698</v>
      </c>
      <c r="I187" s="11" t="s">
        <v>485</v>
      </c>
      <c r="J187" s="11" t="s">
        <v>486</v>
      </c>
      <c r="K187" s="11"/>
      <c r="L187" s="13">
        <v>1</v>
      </c>
      <c r="M187" s="14">
        <v>36</v>
      </c>
      <c r="N187" s="15">
        <v>231519.48</v>
      </c>
      <c r="O187" s="15">
        <v>231519.48</v>
      </c>
      <c r="P187" s="15">
        <v>196791.55</v>
      </c>
      <c r="Q187" s="11" t="s">
        <v>1</v>
      </c>
      <c r="R187" s="11" t="s">
        <v>1</v>
      </c>
      <c r="S187" s="11" t="s">
        <v>1</v>
      </c>
      <c r="T187" s="15">
        <v>17363.95</v>
      </c>
      <c r="U187" s="11" t="s">
        <v>1</v>
      </c>
      <c r="V187" s="11" t="s">
        <v>1</v>
      </c>
      <c r="W187" s="15">
        <v>231519.48</v>
      </c>
      <c r="X187" s="15">
        <v>17363.98</v>
      </c>
      <c r="Y187" s="11" t="s">
        <v>1</v>
      </c>
      <c r="Z187" s="11" t="s">
        <v>1</v>
      </c>
      <c r="AA187" s="11" t="s">
        <v>1</v>
      </c>
    </row>
    <row r="188" spans="2:27" ht="25.5" x14ac:dyDescent="0.25">
      <c r="B188" s="10">
        <v>179</v>
      </c>
      <c r="C188" s="11" t="s">
        <v>31</v>
      </c>
      <c r="D188" s="11" t="s">
        <v>32</v>
      </c>
      <c r="E188" s="11" t="s">
        <v>503</v>
      </c>
      <c r="F188" s="11" t="s">
        <v>504</v>
      </c>
      <c r="G188" s="11" t="s">
        <v>40</v>
      </c>
      <c r="H188" s="12">
        <v>42698</v>
      </c>
      <c r="I188" s="11" t="s">
        <v>47</v>
      </c>
      <c r="J188" s="11" t="s">
        <v>48</v>
      </c>
      <c r="K188" s="11"/>
      <c r="L188" s="13">
        <v>3</v>
      </c>
      <c r="M188" s="14">
        <v>36</v>
      </c>
      <c r="N188" s="15">
        <v>600000</v>
      </c>
      <c r="O188" s="15">
        <v>600000</v>
      </c>
      <c r="P188" s="15">
        <v>510000</v>
      </c>
      <c r="Q188" s="11" t="s">
        <v>1</v>
      </c>
      <c r="R188" s="11" t="s">
        <v>1</v>
      </c>
      <c r="S188" s="11" t="s">
        <v>1</v>
      </c>
      <c r="T188" s="15">
        <v>45000</v>
      </c>
      <c r="U188" s="11" t="s">
        <v>1</v>
      </c>
      <c r="V188" s="11" t="s">
        <v>1</v>
      </c>
      <c r="W188" s="15">
        <v>600000</v>
      </c>
      <c r="X188" s="15">
        <v>45000</v>
      </c>
      <c r="Y188" s="11" t="s">
        <v>1</v>
      </c>
      <c r="Z188" s="11" t="s">
        <v>1</v>
      </c>
      <c r="AA188" s="11" t="s">
        <v>1</v>
      </c>
    </row>
    <row r="189" spans="2:27" ht="63.75" x14ac:dyDescent="0.25">
      <c r="B189" s="10">
        <v>180</v>
      </c>
      <c r="C189" s="11" t="s">
        <v>31</v>
      </c>
      <c r="D189" s="11" t="s">
        <v>32</v>
      </c>
      <c r="E189" s="11" t="s">
        <v>505</v>
      </c>
      <c r="F189" s="11" t="s">
        <v>506</v>
      </c>
      <c r="G189" s="11" t="s">
        <v>40</v>
      </c>
      <c r="H189" s="12">
        <v>42699</v>
      </c>
      <c r="I189" s="11" t="s">
        <v>485</v>
      </c>
      <c r="J189" s="11" t="s">
        <v>486</v>
      </c>
      <c r="K189" s="11" t="s">
        <v>507</v>
      </c>
      <c r="L189" s="13">
        <v>3</v>
      </c>
      <c r="M189" s="14">
        <v>36</v>
      </c>
      <c r="N189" s="15">
        <v>564798.5</v>
      </c>
      <c r="O189" s="15">
        <v>562048.5</v>
      </c>
      <c r="P189" s="15">
        <v>477741.23</v>
      </c>
      <c r="Q189" s="11" t="s">
        <v>1</v>
      </c>
      <c r="R189" s="11" t="s">
        <v>1</v>
      </c>
      <c r="S189" s="11" t="s">
        <v>1</v>
      </c>
      <c r="T189" s="15">
        <v>42153.64</v>
      </c>
      <c r="U189" s="11" t="s">
        <v>1</v>
      </c>
      <c r="V189" s="11" t="s">
        <v>1</v>
      </c>
      <c r="W189" s="15">
        <v>519894.87</v>
      </c>
      <c r="X189" s="11" t="s">
        <v>1</v>
      </c>
      <c r="Y189" s="15">
        <v>42153.63</v>
      </c>
      <c r="Z189" s="11" t="s">
        <v>1</v>
      </c>
      <c r="AA189" s="15">
        <v>2750</v>
      </c>
    </row>
    <row r="190" spans="2:27" ht="38.25" x14ac:dyDescent="0.25">
      <c r="B190" s="10">
        <v>181</v>
      </c>
      <c r="C190" s="11" t="s">
        <v>31</v>
      </c>
      <c r="D190" s="11" t="s">
        <v>32</v>
      </c>
      <c r="E190" s="11" t="s">
        <v>508</v>
      </c>
      <c r="F190" s="11" t="s">
        <v>509</v>
      </c>
      <c r="G190" s="11" t="s">
        <v>35</v>
      </c>
      <c r="H190" s="12">
        <v>43907</v>
      </c>
      <c r="I190" s="11" t="s">
        <v>135</v>
      </c>
      <c r="J190" s="11" t="s">
        <v>136</v>
      </c>
      <c r="K190" s="11"/>
      <c r="L190" s="13">
        <v>2</v>
      </c>
      <c r="M190" s="14">
        <v>33</v>
      </c>
      <c r="N190" s="15">
        <v>539329.84</v>
      </c>
      <c r="O190" s="15">
        <v>539329.84</v>
      </c>
      <c r="P190" s="15">
        <v>458430.38</v>
      </c>
      <c r="Q190" s="11" t="s">
        <v>1</v>
      </c>
      <c r="R190" s="11" t="s">
        <v>1</v>
      </c>
      <c r="S190" s="11" t="s">
        <v>1</v>
      </c>
      <c r="T190" s="15">
        <v>40449.730000000003</v>
      </c>
      <c r="U190" s="11" t="s">
        <v>1</v>
      </c>
      <c r="V190" s="11" t="s">
        <v>1</v>
      </c>
      <c r="W190" s="15">
        <v>521100.49</v>
      </c>
      <c r="X190" s="15">
        <v>22220.38</v>
      </c>
      <c r="Y190" s="15">
        <v>18229.349999999999</v>
      </c>
      <c r="Z190" s="11" t="s">
        <v>1</v>
      </c>
      <c r="AA190" s="11" t="s">
        <v>1</v>
      </c>
    </row>
    <row r="191" spans="2:27" ht="51" x14ac:dyDescent="0.25">
      <c r="B191" s="10">
        <v>182</v>
      </c>
      <c r="C191" s="11" t="s">
        <v>31</v>
      </c>
      <c r="D191" s="11" t="s">
        <v>32</v>
      </c>
      <c r="E191" s="11" t="s">
        <v>510</v>
      </c>
      <c r="F191" s="11" t="s">
        <v>511</v>
      </c>
      <c r="G191" s="11" t="s">
        <v>40</v>
      </c>
      <c r="H191" s="12">
        <v>42699</v>
      </c>
      <c r="I191" s="11" t="s">
        <v>47</v>
      </c>
      <c r="J191" s="11" t="s">
        <v>48</v>
      </c>
      <c r="K191" s="11"/>
      <c r="L191" s="13">
        <v>1</v>
      </c>
      <c r="M191" s="14">
        <v>36</v>
      </c>
      <c r="N191" s="15">
        <v>617592</v>
      </c>
      <c r="O191" s="15">
        <v>617592</v>
      </c>
      <c r="P191" s="15">
        <v>524953.19999999995</v>
      </c>
      <c r="Q191" s="11" t="s">
        <v>1</v>
      </c>
      <c r="R191" s="11" t="s">
        <v>1</v>
      </c>
      <c r="S191" s="11" t="s">
        <v>1</v>
      </c>
      <c r="T191" s="15">
        <v>46319.4</v>
      </c>
      <c r="U191" s="11" t="s">
        <v>1</v>
      </c>
      <c r="V191" s="11" t="s">
        <v>1</v>
      </c>
      <c r="W191" s="15">
        <v>571272.6</v>
      </c>
      <c r="X191" s="11" t="s">
        <v>1</v>
      </c>
      <c r="Y191" s="15">
        <v>46319.4</v>
      </c>
      <c r="Z191" s="11" t="s">
        <v>1</v>
      </c>
      <c r="AA191" s="11" t="s">
        <v>1</v>
      </c>
    </row>
    <row r="192" spans="2:27" ht="63.75" x14ac:dyDescent="0.25">
      <c r="B192" s="10">
        <v>183</v>
      </c>
      <c r="C192" s="11" t="s">
        <v>31</v>
      </c>
      <c r="D192" s="11" t="s">
        <v>32</v>
      </c>
      <c r="E192" s="11" t="s">
        <v>512</v>
      </c>
      <c r="F192" s="11" t="s">
        <v>513</v>
      </c>
      <c r="G192" s="11" t="s">
        <v>40</v>
      </c>
      <c r="H192" s="12">
        <v>42698</v>
      </c>
      <c r="I192" s="11" t="s">
        <v>47</v>
      </c>
      <c r="J192" s="11" t="s">
        <v>48</v>
      </c>
      <c r="K192" s="11" t="s">
        <v>101</v>
      </c>
      <c r="L192" s="13">
        <v>2</v>
      </c>
      <c r="M192" s="14">
        <v>36</v>
      </c>
      <c r="N192" s="15">
        <v>648000</v>
      </c>
      <c r="O192" s="15">
        <v>648000</v>
      </c>
      <c r="P192" s="15">
        <v>550800</v>
      </c>
      <c r="Q192" s="11" t="s">
        <v>1</v>
      </c>
      <c r="R192" s="11" t="s">
        <v>1</v>
      </c>
      <c r="S192" s="11" t="s">
        <v>1</v>
      </c>
      <c r="T192" s="15">
        <v>48600</v>
      </c>
      <c r="U192" s="11" t="s">
        <v>1</v>
      </c>
      <c r="V192" s="11" t="s">
        <v>1</v>
      </c>
      <c r="W192" s="15">
        <v>599400</v>
      </c>
      <c r="X192" s="11" t="s">
        <v>1</v>
      </c>
      <c r="Y192" s="15">
        <v>48600</v>
      </c>
      <c r="Z192" s="11" t="s">
        <v>1</v>
      </c>
      <c r="AA192" s="11" t="s">
        <v>1</v>
      </c>
    </row>
    <row r="193" spans="2:27" ht="38.25" x14ac:dyDescent="0.25">
      <c r="B193" s="10">
        <v>184</v>
      </c>
      <c r="C193" s="11" t="s">
        <v>31</v>
      </c>
      <c r="D193" s="11" t="s">
        <v>32</v>
      </c>
      <c r="E193" s="11" t="s">
        <v>514</v>
      </c>
      <c r="F193" s="11" t="s">
        <v>515</v>
      </c>
      <c r="G193" s="11" t="s">
        <v>104</v>
      </c>
      <c r="H193" s="12">
        <v>42782</v>
      </c>
      <c r="I193" s="11" t="s">
        <v>47</v>
      </c>
      <c r="J193" s="11" t="s">
        <v>48</v>
      </c>
      <c r="K193" s="11"/>
      <c r="L193" s="13">
        <v>1</v>
      </c>
      <c r="M193" s="14">
        <v>36</v>
      </c>
      <c r="N193" s="15">
        <v>621936.48</v>
      </c>
      <c r="O193" s="15">
        <v>621936.48</v>
      </c>
      <c r="P193" s="15">
        <v>528646.01</v>
      </c>
      <c r="Q193" s="11" t="s">
        <v>1</v>
      </c>
      <c r="R193" s="11" t="s">
        <v>1</v>
      </c>
      <c r="S193" s="11" t="s">
        <v>1</v>
      </c>
      <c r="T193" s="15">
        <v>46645.24</v>
      </c>
      <c r="U193" s="11" t="s">
        <v>1</v>
      </c>
      <c r="V193" s="11" t="s">
        <v>1</v>
      </c>
      <c r="W193" s="15">
        <v>589936.48</v>
      </c>
      <c r="X193" s="15">
        <v>14645.23</v>
      </c>
      <c r="Y193" s="15">
        <v>32000</v>
      </c>
      <c r="Z193" s="11" t="s">
        <v>1</v>
      </c>
      <c r="AA193" s="11" t="s">
        <v>1</v>
      </c>
    </row>
    <row r="194" spans="2:27" ht="25.5" x14ac:dyDescent="0.25">
      <c r="B194" s="10">
        <v>185</v>
      </c>
      <c r="C194" s="11" t="s">
        <v>31</v>
      </c>
      <c r="D194" s="11" t="s">
        <v>32</v>
      </c>
      <c r="E194" s="11" t="s">
        <v>516</v>
      </c>
      <c r="F194" s="11" t="s">
        <v>517</v>
      </c>
      <c r="G194" s="11" t="s">
        <v>40</v>
      </c>
      <c r="H194" s="12">
        <v>42698</v>
      </c>
      <c r="I194" s="11" t="s">
        <v>47</v>
      </c>
      <c r="J194" s="11" t="s">
        <v>48</v>
      </c>
      <c r="K194" s="11"/>
      <c r="L194" s="13">
        <v>1</v>
      </c>
      <c r="M194" s="14">
        <v>36</v>
      </c>
      <c r="N194" s="15">
        <v>299988</v>
      </c>
      <c r="O194" s="15">
        <v>299988</v>
      </c>
      <c r="P194" s="15">
        <v>254988</v>
      </c>
      <c r="Q194" s="11" t="s">
        <v>1</v>
      </c>
      <c r="R194" s="11" t="s">
        <v>1</v>
      </c>
      <c r="S194" s="11" t="s">
        <v>1</v>
      </c>
      <c r="T194" s="15">
        <v>22500</v>
      </c>
      <c r="U194" s="11" t="s">
        <v>1</v>
      </c>
      <c r="V194" s="11" t="s">
        <v>1</v>
      </c>
      <c r="W194" s="15">
        <v>299988</v>
      </c>
      <c r="X194" s="15">
        <v>22500</v>
      </c>
      <c r="Y194" s="11" t="s">
        <v>1</v>
      </c>
      <c r="Z194" s="11" t="s">
        <v>1</v>
      </c>
      <c r="AA194" s="11" t="s">
        <v>1</v>
      </c>
    </row>
    <row r="195" spans="2:27" ht="38.25" x14ac:dyDescent="0.25">
      <c r="B195" s="10">
        <v>186</v>
      </c>
      <c r="C195" s="11" t="s">
        <v>31</v>
      </c>
      <c r="D195" s="11" t="s">
        <v>32</v>
      </c>
      <c r="E195" s="11" t="s">
        <v>518</v>
      </c>
      <c r="F195" s="11" t="s">
        <v>519</v>
      </c>
      <c r="G195" s="11" t="s">
        <v>40</v>
      </c>
      <c r="H195" s="12">
        <v>42699</v>
      </c>
      <c r="I195" s="11" t="s">
        <v>47</v>
      </c>
      <c r="J195" s="11" t="s">
        <v>48</v>
      </c>
      <c r="K195" s="11" t="s">
        <v>206</v>
      </c>
      <c r="L195" s="13">
        <v>5</v>
      </c>
      <c r="M195" s="14">
        <v>36</v>
      </c>
      <c r="N195" s="15">
        <v>585000</v>
      </c>
      <c r="O195" s="15">
        <v>585000</v>
      </c>
      <c r="P195" s="15">
        <v>497250</v>
      </c>
      <c r="Q195" s="11" t="s">
        <v>1</v>
      </c>
      <c r="R195" s="11" t="s">
        <v>1</v>
      </c>
      <c r="S195" s="11" t="s">
        <v>1</v>
      </c>
      <c r="T195" s="15">
        <v>43875</v>
      </c>
      <c r="U195" s="11" t="s">
        <v>1</v>
      </c>
      <c r="V195" s="11" t="s">
        <v>1</v>
      </c>
      <c r="W195" s="15">
        <v>541125</v>
      </c>
      <c r="X195" s="11" t="s">
        <v>1</v>
      </c>
      <c r="Y195" s="15">
        <v>43875</v>
      </c>
      <c r="Z195" s="11" t="s">
        <v>1</v>
      </c>
      <c r="AA195" s="11" t="s">
        <v>1</v>
      </c>
    </row>
    <row r="196" spans="2:27" ht="25.5" x14ac:dyDescent="0.25">
      <c r="B196" s="10">
        <v>187</v>
      </c>
      <c r="C196" s="11" t="s">
        <v>31</v>
      </c>
      <c r="D196" s="11" t="s">
        <v>32</v>
      </c>
      <c r="E196" s="11" t="s">
        <v>520</v>
      </c>
      <c r="F196" s="11" t="s">
        <v>521</v>
      </c>
      <c r="G196" s="11" t="s">
        <v>40</v>
      </c>
      <c r="H196" s="12">
        <v>42698</v>
      </c>
      <c r="I196" s="11" t="s">
        <v>522</v>
      </c>
      <c r="J196" s="11" t="s">
        <v>523</v>
      </c>
      <c r="K196" s="11"/>
      <c r="L196" s="13">
        <v>1</v>
      </c>
      <c r="M196" s="14">
        <v>36</v>
      </c>
      <c r="N196" s="15">
        <v>768160</v>
      </c>
      <c r="O196" s="15">
        <v>768160</v>
      </c>
      <c r="P196" s="15">
        <v>595554.44999999995</v>
      </c>
      <c r="Q196" s="11" t="s">
        <v>1</v>
      </c>
      <c r="R196" s="11" t="s">
        <v>1</v>
      </c>
      <c r="S196" s="11" t="s">
        <v>1</v>
      </c>
      <c r="T196" s="11" t="s">
        <v>1</v>
      </c>
      <c r="U196" s="11" t="s">
        <v>1</v>
      </c>
      <c r="V196" s="11" t="s">
        <v>1</v>
      </c>
      <c r="W196" s="15">
        <v>595554.44999999995</v>
      </c>
      <c r="X196" s="11" t="s">
        <v>1</v>
      </c>
      <c r="Y196" s="15">
        <v>172605.55</v>
      </c>
      <c r="Z196" s="11" t="s">
        <v>1</v>
      </c>
      <c r="AA196" s="11" t="s">
        <v>1</v>
      </c>
    </row>
    <row r="197" spans="2:27" ht="63.75" x14ac:dyDescent="0.25">
      <c r="B197" s="10">
        <v>188</v>
      </c>
      <c r="C197" s="11" t="s">
        <v>31</v>
      </c>
      <c r="D197" s="11" t="s">
        <v>32</v>
      </c>
      <c r="E197" s="11" t="s">
        <v>524</v>
      </c>
      <c r="F197" s="11" t="s">
        <v>525</v>
      </c>
      <c r="G197" s="11" t="s">
        <v>40</v>
      </c>
      <c r="H197" s="12">
        <v>42699</v>
      </c>
      <c r="I197" s="11" t="s">
        <v>526</v>
      </c>
      <c r="J197" s="11" t="s">
        <v>527</v>
      </c>
      <c r="K197" s="11" t="s">
        <v>180</v>
      </c>
      <c r="L197" s="13">
        <v>2</v>
      </c>
      <c r="M197" s="14">
        <v>24</v>
      </c>
      <c r="N197" s="15">
        <v>1095655.3799999999</v>
      </c>
      <c r="O197" s="15">
        <v>999457.98</v>
      </c>
      <c r="P197" s="15">
        <v>600431.38</v>
      </c>
      <c r="Q197" s="11" t="s">
        <v>1</v>
      </c>
      <c r="R197" s="11" t="s">
        <v>1</v>
      </c>
      <c r="S197" s="11" t="s">
        <v>1</v>
      </c>
      <c r="T197" s="11" t="s">
        <v>1</v>
      </c>
      <c r="U197" s="11" t="s">
        <v>1</v>
      </c>
      <c r="V197" s="11" t="s">
        <v>1</v>
      </c>
      <c r="W197" s="15">
        <v>600431.38</v>
      </c>
      <c r="X197" s="11" t="s">
        <v>1</v>
      </c>
      <c r="Y197" s="15">
        <v>399026.6</v>
      </c>
      <c r="Z197" s="11" t="s">
        <v>1</v>
      </c>
      <c r="AA197" s="15">
        <v>96197.4</v>
      </c>
    </row>
    <row r="198" spans="2:27" ht="25.5" x14ac:dyDescent="0.25">
      <c r="B198" s="10">
        <v>189</v>
      </c>
      <c r="C198" s="11" t="s">
        <v>31</v>
      </c>
      <c r="D198" s="11" t="s">
        <v>32</v>
      </c>
      <c r="E198" s="11" t="s">
        <v>528</v>
      </c>
      <c r="F198" s="11" t="s">
        <v>529</v>
      </c>
      <c r="G198" s="11" t="s">
        <v>40</v>
      </c>
      <c r="H198" s="12">
        <v>42698</v>
      </c>
      <c r="I198" s="11" t="s">
        <v>83</v>
      </c>
      <c r="J198" s="11" t="s">
        <v>84</v>
      </c>
      <c r="K198" s="11" t="s">
        <v>530</v>
      </c>
      <c r="L198" s="13">
        <v>1</v>
      </c>
      <c r="M198" s="14">
        <v>36</v>
      </c>
      <c r="N198" s="15">
        <v>357256</v>
      </c>
      <c r="O198" s="15">
        <v>357256</v>
      </c>
      <c r="P198" s="15">
        <v>267942</v>
      </c>
      <c r="Q198" s="11" t="s">
        <v>1</v>
      </c>
      <c r="R198" s="11" t="s">
        <v>1</v>
      </c>
      <c r="S198" s="11" t="s">
        <v>1</v>
      </c>
      <c r="T198" s="11" t="s">
        <v>1</v>
      </c>
      <c r="U198" s="11" t="s">
        <v>1</v>
      </c>
      <c r="V198" s="11" t="s">
        <v>1</v>
      </c>
      <c r="W198" s="15">
        <v>267942</v>
      </c>
      <c r="X198" s="11" t="s">
        <v>1</v>
      </c>
      <c r="Y198" s="15">
        <v>89314</v>
      </c>
      <c r="Z198" s="11" t="s">
        <v>1</v>
      </c>
      <c r="AA198" s="11" t="s">
        <v>1</v>
      </c>
    </row>
    <row r="199" spans="2:27" ht="51" x14ac:dyDescent="0.25">
      <c r="B199" s="10">
        <v>190</v>
      </c>
      <c r="C199" s="11" t="s">
        <v>31</v>
      </c>
      <c r="D199" s="11" t="s">
        <v>32</v>
      </c>
      <c r="E199" s="11" t="s">
        <v>531</v>
      </c>
      <c r="F199" s="11" t="s">
        <v>532</v>
      </c>
      <c r="G199" s="11" t="s">
        <v>40</v>
      </c>
      <c r="H199" s="12">
        <v>42698</v>
      </c>
      <c r="I199" s="11" t="s">
        <v>47</v>
      </c>
      <c r="J199" s="11" t="s">
        <v>48</v>
      </c>
      <c r="K199" s="11" t="s">
        <v>533</v>
      </c>
      <c r="L199" s="13">
        <v>4</v>
      </c>
      <c r="M199" s="14">
        <v>36</v>
      </c>
      <c r="N199" s="15">
        <v>633218.16</v>
      </c>
      <c r="O199" s="15">
        <v>633218.16</v>
      </c>
      <c r="P199" s="15">
        <v>538235.43999999994</v>
      </c>
      <c r="Q199" s="11" t="s">
        <v>1</v>
      </c>
      <c r="R199" s="11" t="s">
        <v>1</v>
      </c>
      <c r="S199" s="11" t="s">
        <v>1</v>
      </c>
      <c r="T199" s="15">
        <v>47491.360000000001</v>
      </c>
      <c r="U199" s="11" t="s">
        <v>1</v>
      </c>
      <c r="V199" s="11" t="s">
        <v>1</v>
      </c>
      <c r="W199" s="15">
        <v>585726.80000000005</v>
      </c>
      <c r="X199" s="11" t="s">
        <v>1</v>
      </c>
      <c r="Y199" s="15">
        <v>47491.360000000001</v>
      </c>
      <c r="Z199" s="11" t="s">
        <v>1</v>
      </c>
      <c r="AA199" s="11" t="s">
        <v>1</v>
      </c>
    </row>
    <row r="200" spans="2:27" ht="38.25" x14ac:dyDescent="0.25">
      <c r="B200" s="10">
        <v>191</v>
      </c>
      <c r="C200" s="11" t="s">
        <v>31</v>
      </c>
      <c r="D200" s="11" t="s">
        <v>32</v>
      </c>
      <c r="E200" s="11" t="s">
        <v>534</v>
      </c>
      <c r="F200" s="11" t="s">
        <v>535</v>
      </c>
      <c r="G200" s="11" t="s">
        <v>35</v>
      </c>
      <c r="H200" s="12">
        <v>44098</v>
      </c>
      <c r="I200" s="11" t="s">
        <v>47</v>
      </c>
      <c r="J200" s="11" t="s">
        <v>48</v>
      </c>
      <c r="K200" s="11"/>
      <c r="L200" s="13">
        <v>3</v>
      </c>
      <c r="M200" s="14">
        <v>36</v>
      </c>
      <c r="N200" s="15">
        <v>579615.98</v>
      </c>
      <c r="O200" s="15">
        <v>579615.98</v>
      </c>
      <c r="P200" s="15">
        <v>492673.58</v>
      </c>
      <c r="Q200" s="11" t="s">
        <v>1</v>
      </c>
      <c r="R200" s="11" t="s">
        <v>1</v>
      </c>
      <c r="S200" s="11" t="s">
        <v>1</v>
      </c>
      <c r="T200" s="15">
        <v>43471.199999999997</v>
      </c>
      <c r="U200" s="11" t="s">
        <v>1</v>
      </c>
      <c r="V200" s="11" t="s">
        <v>1</v>
      </c>
      <c r="W200" s="15">
        <v>573530.01</v>
      </c>
      <c r="X200" s="15">
        <v>37385.230000000003</v>
      </c>
      <c r="Y200" s="15">
        <v>6085.97</v>
      </c>
      <c r="Z200" s="11" t="s">
        <v>1</v>
      </c>
      <c r="AA200" s="11" t="s">
        <v>1</v>
      </c>
    </row>
    <row r="201" spans="2:27" ht="51" x14ac:dyDescent="0.25">
      <c r="B201" s="10">
        <v>192</v>
      </c>
      <c r="C201" s="11" t="s">
        <v>31</v>
      </c>
      <c r="D201" s="11" t="s">
        <v>32</v>
      </c>
      <c r="E201" s="11" t="s">
        <v>536</v>
      </c>
      <c r="F201" s="11" t="s">
        <v>537</v>
      </c>
      <c r="G201" s="11" t="s">
        <v>40</v>
      </c>
      <c r="H201" s="12">
        <v>42576</v>
      </c>
      <c r="I201" s="11" t="s">
        <v>83</v>
      </c>
      <c r="J201" s="11" t="s">
        <v>84</v>
      </c>
      <c r="K201" s="11" t="s">
        <v>538</v>
      </c>
      <c r="L201" s="13">
        <v>2</v>
      </c>
      <c r="M201" s="14">
        <v>36</v>
      </c>
      <c r="N201" s="15">
        <v>565000</v>
      </c>
      <c r="O201" s="15">
        <v>565000</v>
      </c>
      <c r="P201" s="15">
        <v>565000</v>
      </c>
      <c r="Q201" s="11" t="s">
        <v>1</v>
      </c>
      <c r="R201" s="11" t="s">
        <v>1</v>
      </c>
      <c r="S201" s="11" t="s">
        <v>1</v>
      </c>
      <c r="T201" s="11" t="s">
        <v>1</v>
      </c>
      <c r="U201" s="11" t="s">
        <v>1</v>
      </c>
      <c r="V201" s="11" t="s">
        <v>1</v>
      </c>
      <c r="W201" s="15">
        <v>565000</v>
      </c>
      <c r="X201" s="11" t="s">
        <v>1</v>
      </c>
      <c r="Y201" s="11" t="s">
        <v>1</v>
      </c>
      <c r="Z201" s="11" t="s">
        <v>1</v>
      </c>
      <c r="AA201" s="11" t="s">
        <v>1</v>
      </c>
    </row>
    <row r="202" spans="2:27" ht="51" x14ac:dyDescent="0.25">
      <c r="B202" s="10">
        <v>193</v>
      </c>
      <c r="C202" s="11" t="s">
        <v>31</v>
      </c>
      <c r="D202" s="11" t="s">
        <v>32</v>
      </c>
      <c r="E202" s="11" t="s">
        <v>539</v>
      </c>
      <c r="F202" s="11" t="s">
        <v>540</v>
      </c>
      <c r="G202" s="11" t="s">
        <v>40</v>
      </c>
      <c r="H202" s="12">
        <v>42577</v>
      </c>
      <c r="I202" s="11" t="s">
        <v>83</v>
      </c>
      <c r="J202" s="11" t="s">
        <v>84</v>
      </c>
      <c r="K202" s="11" t="s">
        <v>541</v>
      </c>
      <c r="L202" s="13">
        <v>2</v>
      </c>
      <c r="M202" s="14">
        <v>36</v>
      </c>
      <c r="N202" s="15">
        <v>463641.94</v>
      </c>
      <c r="O202" s="15">
        <v>463641.94</v>
      </c>
      <c r="P202" s="15">
        <v>394095.65</v>
      </c>
      <c r="Q202" s="11" t="s">
        <v>1</v>
      </c>
      <c r="R202" s="11" t="s">
        <v>1</v>
      </c>
      <c r="S202" s="11" t="s">
        <v>1</v>
      </c>
      <c r="T202" s="15">
        <v>34773.14</v>
      </c>
      <c r="U202" s="11" t="s">
        <v>1</v>
      </c>
      <c r="V202" s="11" t="s">
        <v>1</v>
      </c>
      <c r="W202" s="15">
        <v>463641.94</v>
      </c>
      <c r="X202" s="15">
        <v>34773.15</v>
      </c>
      <c r="Y202" s="11" t="s">
        <v>1</v>
      </c>
      <c r="Z202" s="11" t="s">
        <v>1</v>
      </c>
      <c r="AA202" s="11" t="s">
        <v>1</v>
      </c>
    </row>
    <row r="203" spans="2:27" ht="76.5" x14ac:dyDescent="0.25">
      <c r="B203" s="10">
        <v>194</v>
      </c>
      <c r="C203" s="11" t="s">
        <v>31</v>
      </c>
      <c r="D203" s="11" t="s">
        <v>32</v>
      </c>
      <c r="E203" s="11" t="s">
        <v>542</v>
      </c>
      <c r="F203" s="11" t="s">
        <v>543</v>
      </c>
      <c r="G203" s="11" t="s">
        <v>40</v>
      </c>
      <c r="H203" s="12">
        <v>42577</v>
      </c>
      <c r="I203" s="11" t="s">
        <v>284</v>
      </c>
      <c r="J203" s="11" t="s">
        <v>285</v>
      </c>
      <c r="K203" s="11" t="s">
        <v>329</v>
      </c>
      <c r="L203" s="13">
        <v>2</v>
      </c>
      <c r="M203" s="14">
        <v>33</v>
      </c>
      <c r="N203" s="15">
        <v>586063.46</v>
      </c>
      <c r="O203" s="15">
        <v>586063.46</v>
      </c>
      <c r="P203" s="15">
        <v>498153.94</v>
      </c>
      <c r="Q203" s="11" t="s">
        <v>1</v>
      </c>
      <c r="R203" s="11" t="s">
        <v>1</v>
      </c>
      <c r="S203" s="11" t="s">
        <v>1</v>
      </c>
      <c r="T203" s="15">
        <v>43954.75</v>
      </c>
      <c r="U203" s="11" t="s">
        <v>1</v>
      </c>
      <c r="V203" s="11" t="s">
        <v>1</v>
      </c>
      <c r="W203" s="15">
        <v>542108.68999999994</v>
      </c>
      <c r="X203" s="11" t="s">
        <v>1</v>
      </c>
      <c r="Y203" s="15">
        <v>43954.77</v>
      </c>
      <c r="Z203" s="11" t="s">
        <v>1</v>
      </c>
      <c r="AA203" s="11" t="s">
        <v>1</v>
      </c>
    </row>
    <row r="204" spans="2:27" ht="51" x14ac:dyDescent="0.25">
      <c r="B204" s="10">
        <v>195</v>
      </c>
      <c r="C204" s="11" t="s">
        <v>31</v>
      </c>
      <c r="D204" s="11" t="s">
        <v>32</v>
      </c>
      <c r="E204" s="11" t="s">
        <v>544</v>
      </c>
      <c r="F204" s="11" t="s">
        <v>545</v>
      </c>
      <c r="G204" s="11" t="s">
        <v>40</v>
      </c>
      <c r="H204" s="12">
        <v>42577</v>
      </c>
      <c r="I204" s="11" t="s">
        <v>284</v>
      </c>
      <c r="J204" s="11" t="s">
        <v>285</v>
      </c>
      <c r="K204" s="11" t="s">
        <v>324</v>
      </c>
      <c r="L204" s="13">
        <v>1</v>
      </c>
      <c r="M204" s="14">
        <v>30</v>
      </c>
      <c r="N204" s="15">
        <v>281626.33</v>
      </c>
      <c r="O204" s="15">
        <v>281626.33</v>
      </c>
      <c r="P204" s="15">
        <v>211219.75</v>
      </c>
      <c r="Q204" s="11" t="s">
        <v>1</v>
      </c>
      <c r="R204" s="11" t="s">
        <v>1</v>
      </c>
      <c r="S204" s="11" t="s">
        <v>1</v>
      </c>
      <c r="T204" s="11" t="s">
        <v>1</v>
      </c>
      <c r="U204" s="11" t="s">
        <v>1</v>
      </c>
      <c r="V204" s="11" t="s">
        <v>1</v>
      </c>
      <c r="W204" s="15">
        <v>211219.75</v>
      </c>
      <c r="X204" s="11" t="s">
        <v>1</v>
      </c>
      <c r="Y204" s="15">
        <v>70406.58</v>
      </c>
      <c r="Z204" s="11" t="s">
        <v>1</v>
      </c>
      <c r="AA204" s="11" t="s">
        <v>1</v>
      </c>
    </row>
    <row r="205" spans="2:27" ht="25.5" x14ac:dyDescent="0.25">
      <c r="B205" s="10">
        <v>196</v>
      </c>
      <c r="C205" s="11" t="s">
        <v>31</v>
      </c>
      <c r="D205" s="11" t="s">
        <v>32</v>
      </c>
      <c r="E205" s="11" t="s">
        <v>546</v>
      </c>
      <c r="F205" s="11" t="s">
        <v>547</v>
      </c>
      <c r="G205" s="11" t="s">
        <v>35</v>
      </c>
      <c r="H205" s="12">
        <v>43690</v>
      </c>
      <c r="I205" s="11" t="s">
        <v>47</v>
      </c>
      <c r="J205" s="11" t="s">
        <v>48</v>
      </c>
      <c r="K205" s="11"/>
      <c r="L205" s="13">
        <v>4</v>
      </c>
      <c r="M205" s="14">
        <v>26</v>
      </c>
      <c r="N205" s="15">
        <v>645469.56999999995</v>
      </c>
      <c r="O205" s="15">
        <v>645469.56999999995</v>
      </c>
      <c r="P205" s="15">
        <v>548649.15</v>
      </c>
      <c r="Q205" s="11" t="s">
        <v>1</v>
      </c>
      <c r="R205" s="11" t="s">
        <v>1</v>
      </c>
      <c r="S205" s="11" t="s">
        <v>1</v>
      </c>
      <c r="T205" s="15">
        <v>48410.19</v>
      </c>
      <c r="U205" s="11" t="s">
        <v>1</v>
      </c>
      <c r="V205" s="11" t="s">
        <v>1</v>
      </c>
      <c r="W205" s="15">
        <v>613260.63</v>
      </c>
      <c r="X205" s="15">
        <v>16201.29</v>
      </c>
      <c r="Y205" s="15">
        <v>32208.94</v>
      </c>
      <c r="Z205" s="11" t="s">
        <v>1</v>
      </c>
      <c r="AA205" s="11" t="s">
        <v>1</v>
      </c>
    </row>
    <row r="206" spans="2:27" ht="25.5" x14ac:dyDescent="0.25">
      <c r="B206" s="10">
        <v>197</v>
      </c>
      <c r="C206" s="11" t="s">
        <v>31</v>
      </c>
      <c r="D206" s="11" t="s">
        <v>32</v>
      </c>
      <c r="E206" s="11" t="s">
        <v>548</v>
      </c>
      <c r="F206" s="11" t="s">
        <v>549</v>
      </c>
      <c r="G206" s="11" t="s">
        <v>40</v>
      </c>
      <c r="H206" s="12">
        <v>42698</v>
      </c>
      <c r="I206" s="11" t="s">
        <v>550</v>
      </c>
      <c r="J206" s="11" t="s">
        <v>551</v>
      </c>
      <c r="K206" s="11"/>
      <c r="L206" s="13">
        <v>5</v>
      </c>
      <c r="M206" s="14">
        <v>36</v>
      </c>
      <c r="N206" s="15">
        <v>495645.76</v>
      </c>
      <c r="O206" s="15">
        <v>478870.21</v>
      </c>
      <c r="P206" s="15">
        <v>383096.17</v>
      </c>
      <c r="Q206" s="11" t="s">
        <v>1</v>
      </c>
      <c r="R206" s="11" t="s">
        <v>1</v>
      </c>
      <c r="S206" s="11" t="s">
        <v>1</v>
      </c>
      <c r="T206" s="11" t="s">
        <v>1</v>
      </c>
      <c r="U206" s="11" t="s">
        <v>1</v>
      </c>
      <c r="V206" s="11" t="s">
        <v>1</v>
      </c>
      <c r="W206" s="15">
        <v>383096.17</v>
      </c>
      <c r="X206" s="11" t="s">
        <v>1</v>
      </c>
      <c r="Y206" s="15">
        <v>95774.04</v>
      </c>
      <c r="Z206" s="11" t="s">
        <v>1</v>
      </c>
      <c r="AA206" s="15">
        <v>16775.55</v>
      </c>
    </row>
    <row r="207" spans="2:27" ht="63.75" x14ac:dyDescent="0.25">
      <c r="B207" s="10">
        <v>198</v>
      </c>
      <c r="C207" s="11" t="s">
        <v>31</v>
      </c>
      <c r="D207" s="11" t="s">
        <v>32</v>
      </c>
      <c r="E207" s="11" t="s">
        <v>552</v>
      </c>
      <c r="F207" s="11" t="s">
        <v>553</v>
      </c>
      <c r="G207" s="11" t="s">
        <v>40</v>
      </c>
      <c r="H207" s="12">
        <v>42699</v>
      </c>
      <c r="I207" s="11" t="s">
        <v>54</v>
      </c>
      <c r="J207" s="11" t="s">
        <v>55</v>
      </c>
      <c r="K207" s="11" t="s">
        <v>554</v>
      </c>
      <c r="L207" s="13">
        <v>1</v>
      </c>
      <c r="M207" s="14">
        <v>30</v>
      </c>
      <c r="N207" s="15">
        <v>580000</v>
      </c>
      <c r="O207" s="15">
        <v>580000</v>
      </c>
      <c r="P207" s="15">
        <v>493000</v>
      </c>
      <c r="Q207" s="11" t="s">
        <v>1</v>
      </c>
      <c r="R207" s="11" t="s">
        <v>1</v>
      </c>
      <c r="S207" s="11" t="s">
        <v>1</v>
      </c>
      <c r="T207" s="15">
        <v>43500</v>
      </c>
      <c r="U207" s="11" t="s">
        <v>1</v>
      </c>
      <c r="V207" s="11" t="s">
        <v>1</v>
      </c>
      <c r="W207" s="15">
        <v>536500</v>
      </c>
      <c r="X207" s="11" t="s">
        <v>1</v>
      </c>
      <c r="Y207" s="15">
        <v>43500</v>
      </c>
      <c r="Z207" s="11" t="s">
        <v>1</v>
      </c>
      <c r="AA207" s="11" t="s">
        <v>1</v>
      </c>
    </row>
    <row r="208" spans="2:27" ht="25.5" x14ac:dyDescent="0.25">
      <c r="B208" s="10">
        <v>199</v>
      </c>
      <c r="C208" s="11" t="s">
        <v>31</v>
      </c>
      <c r="D208" s="11" t="s">
        <v>32</v>
      </c>
      <c r="E208" s="11" t="s">
        <v>555</v>
      </c>
      <c r="F208" s="11" t="s">
        <v>556</v>
      </c>
      <c r="G208" s="11" t="s">
        <v>40</v>
      </c>
      <c r="H208" s="12">
        <v>42698</v>
      </c>
      <c r="I208" s="11" t="s">
        <v>54</v>
      </c>
      <c r="J208" s="11" t="s">
        <v>55</v>
      </c>
      <c r="K208" s="11"/>
      <c r="L208" s="13">
        <v>1</v>
      </c>
      <c r="M208" s="14">
        <v>36</v>
      </c>
      <c r="N208" s="15">
        <v>648000</v>
      </c>
      <c r="O208" s="15">
        <v>648000</v>
      </c>
      <c r="P208" s="15">
        <v>550800</v>
      </c>
      <c r="Q208" s="11" t="s">
        <v>1</v>
      </c>
      <c r="R208" s="11" t="s">
        <v>1</v>
      </c>
      <c r="S208" s="11" t="s">
        <v>1</v>
      </c>
      <c r="T208" s="15">
        <v>48600</v>
      </c>
      <c r="U208" s="11" t="s">
        <v>1</v>
      </c>
      <c r="V208" s="11" t="s">
        <v>1</v>
      </c>
      <c r="W208" s="15">
        <v>599400</v>
      </c>
      <c r="X208" s="11" t="s">
        <v>1</v>
      </c>
      <c r="Y208" s="15">
        <v>48600</v>
      </c>
      <c r="Z208" s="11" t="s">
        <v>1</v>
      </c>
      <c r="AA208" s="11" t="s">
        <v>1</v>
      </c>
    </row>
    <row r="209" spans="2:27" ht="38.25" x14ac:dyDescent="0.25">
      <c r="B209" s="10">
        <v>200</v>
      </c>
      <c r="C209" s="11" t="s">
        <v>31</v>
      </c>
      <c r="D209" s="11" t="s">
        <v>32</v>
      </c>
      <c r="E209" s="11" t="s">
        <v>557</v>
      </c>
      <c r="F209" s="11" t="s">
        <v>558</v>
      </c>
      <c r="G209" s="11" t="s">
        <v>40</v>
      </c>
      <c r="H209" s="12">
        <v>42699</v>
      </c>
      <c r="I209" s="11" t="s">
        <v>54</v>
      </c>
      <c r="J209" s="11" t="s">
        <v>55</v>
      </c>
      <c r="K209" s="11" t="s">
        <v>559</v>
      </c>
      <c r="L209" s="13">
        <v>3</v>
      </c>
      <c r="M209" s="14">
        <v>36</v>
      </c>
      <c r="N209" s="15">
        <v>600000</v>
      </c>
      <c r="O209" s="15">
        <v>600000</v>
      </c>
      <c r="P209" s="15">
        <v>510000</v>
      </c>
      <c r="Q209" s="11" t="s">
        <v>1</v>
      </c>
      <c r="R209" s="11" t="s">
        <v>1</v>
      </c>
      <c r="S209" s="11" t="s">
        <v>1</v>
      </c>
      <c r="T209" s="15">
        <v>45000</v>
      </c>
      <c r="U209" s="11" t="s">
        <v>1</v>
      </c>
      <c r="V209" s="11" t="s">
        <v>1</v>
      </c>
      <c r="W209" s="15">
        <v>555000</v>
      </c>
      <c r="X209" s="11" t="s">
        <v>1</v>
      </c>
      <c r="Y209" s="15">
        <v>45000</v>
      </c>
      <c r="Z209" s="11" t="s">
        <v>1</v>
      </c>
      <c r="AA209" s="11" t="s">
        <v>1</v>
      </c>
    </row>
    <row r="210" spans="2:27" ht="63.75" x14ac:dyDescent="0.25">
      <c r="B210" s="10">
        <v>201</v>
      </c>
      <c r="C210" s="11" t="s">
        <v>31</v>
      </c>
      <c r="D210" s="11" t="s">
        <v>32</v>
      </c>
      <c r="E210" s="11" t="s">
        <v>560</v>
      </c>
      <c r="F210" s="11" t="s">
        <v>561</v>
      </c>
      <c r="G210" s="11" t="s">
        <v>40</v>
      </c>
      <c r="H210" s="12">
        <v>42698</v>
      </c>
      <c r="I210" s="11" t="s">
        <v>485</v>
      </c>
      <c r="J210" s="11" t="s">
        <v>486</v>
      </c>
      <c r="K210" s="11"/>
      <c r="L210" s="13">
        <v>1</v>
      </c>
      <c r="M210" s="14">
        <v>36</v>
      </c>
      <c r="N210" s="15">
        <v>635000</v>
      </c>
      <c r="O210" s="15">
        <v>635000</v>
      </c>
      <c r="P210" s="15">
        <v>539750.01</v>
      </c>
      <c r="Q210" s="11" t="s">
        <v>1</v>
      </c>
      <c r="R210" s="11" t="s">
        <v>1</v>
      </c>
      <c r="S210" s="11" t="s">
        <v>1</v>
      </c>
      <c r="T210" s="15">
        <v>47625.01</v>
      </c>
      <c r="U210" s="11" t="s">
        <v>1</v>
      </c>
      <c r="V210" s="11" t="s">
        <v>1</v>
      </c>
      <c r="W210" s="15">
        <v>635000</v>
      </c>
      <c r="X210" s="15">
        <v>47624.98</v>
      </c>
      <c r="Y210" s="11" t="s">
        <v>1</v>
      </c>
      <c r="Z210" s="11" t="s">
        <v>1</v>
      </c>
      <c r="AA210" s="11" t="s">
        <v>1</v>
      </c>
    </row>
    <row r="211" spans="2:27" ht="25.5" x14ac:dyDescent="0.25">
      <c r="B211" s="10">
        <v>202</v>
      </c>
      <c r="C211" s="11" t="s">
        <v>31</v>
      </c>
      <c r="D211" s="11" t="s">
        <v>32</v>
      </c>
      <c r="E211" s="11" t="s">
        <v>562</v>
      </c>
      <c r="F211" s="11" t="s">
        <v>563</v>
      </c>
      <c r="G211" s="11" t="s">
        <v>35</v>
      </c>
      <c r="H211" s="12">
        <v>44008</v>
      </c>
      <c r="I211" s="11" t="s">
        <v>54</v>
      </c>
      <c r="J211" s="11" t="s">
        <v>55</v>
      </c>
      <c r="K211" s="11" t="s">
        <v>564</v>
      </c>
      <c r="L211" s="13">
        <v>3</v>
      </c>
      <c r="M211" s="14">
        <v>36</v>
      </c>
      <c r="N211" s="15">
        <v>648371.04</v>
      </c>
      <c r="O211" s="15">
        <v>648371.04</v>
      </c>
      <c r="P211" s="15">
        <v>551115.38</v>
      </c>
      <c r="Q211" s="11" t="s">
        <v>1</v>
      </c>
      <c r="R211" s="11" t="s">
        <v>1</v>
      </c>
      <c r="S211" s="11" t="s">
        <v>1</v>
      </c>
      <c r="T211" s="15">
        <v>48627.839999999997</v>
      </c>
      <c r="U211" s="11" t="s">
        <v>1</v>
      </c>
      <c r="V211" s="11" t="s">
        <v>1</v>
      </c>
      <c r="W211" s="15">
        <v>613525.73</v>
      </c>
      <c r="X211" s="15">
        <v>13782.51</v>
      </c>
      <c r="Y211" s="15">
        <v>34845.31</v>
      </c>
      <c r="Z211" s="11" t="s">
        <v>1</v>
      </c>
      <c r="AA211" s="11" t="s">
        <v>1</v>
      </c>
    </row>
    <row r="212" spans="2:27" ht="76.5" x14ac:dyDescent="0.25">
      <c r="B212" s="10">
        <v>203</v>
      </c>
      <c r="C212" s="11" t="s">
        <v>31</v>
      </c>
      <c r="D212" s="11" t="s">
        <v>32</v>
      </c>
      <c r="E212" s="11" t="s">
        <v>565</v>
      </c>
      <c r="F212" s="11" t="s">
        <v>566</v>
      </c>
      <c r="G212" s="11" t="s">
        <v>40</v>
      </c>
      <c r="H212" s="12">
        <v>42698</v>
      </c>
      <c r="I212" s="11" t="s">
        <v>54</v>
      </c>
      <c r="J212" s="11" t="s">
        <v>55</v>
      </c>
      <c r="K212" s="11"/>
      <c r="L212" s="13">
        <v>1</v>
      </c>
      <c r="M212" s="14">
        <v>36</v>
      </c>
      <c r="N212" s="15">
        <v>549459</v>
      </c>
      <c r="O212" s="15">
        <v>549459</v>
      </c>
      <c r="P212" s="15">
        <v>467040.14</v>
      </c>
      <c r="Q212" s="11" t="s">
        <v>1</v>
      </c>
      <c r="R212" s="11" t="s">
        <v>1</v>
      </c>
      <c r="S212" s="11" t="s">
        <v>1</v>
      </c>
      <c r="T212" s="15">
        <v>41209.43</v>
      </c>
      <c r="U212" s="11" t="s">
        <v>1</v>
      </c>
      <c r="V212" s="11" t="s">
        <v>1</v>
      </c>
      <c r="W212" s="15">
        <v>508249.57</v>
      </c>
      <c r="X212" s="11" t="s">
        <v>1</v>
      </c>
      <c r="Y212" s="15">
        <v>41209.43</v>
      </c>
      <c r="Z212" s="11" t="s">
        <v>1</v>
      </c>
      <c r="AA212" s="11" t="s">
        <v>1</v>
      </c>
    </row>
    <row r="213" spans="2:27" ht="38.25" x14ac:dyDescent="0.25">
      <c r="B213" s="10">
        <v>204</v>
      </c>
      <c r="C213" s="11" t="s">
        <v>31</v>
      </c>
      <c r="D213" s="11" t="s">
        <v>32</v>
      </c>
      <c r="E213" s="11" t="s">
        <v>567</v>
      </c>
      <c r="F213" s="11" t="s">
        <v>568</v>
      </c>
      <c r="G213" s="11" t="s">
        <v>40</v>
      </c>
      <c r="H213" s="12">
        <v>42698</v>
      </c>
      <c r="I213" s="11" t="s">
        <v>54</v>
      </c>
      <c r="J213" s="11" t="s">
        <v>55</v>
      </c>
      <c r="K213" s="11"/>
      <c r="L213" s="13">
        <v>1</v>
      </c>
      <c r="M213" s="14">
        <v>36</v>
      </c>
      <c r="N213" s="15">
        <v>588632.41</v>
      </c>
      <c r="O213" s="15">
        <v>588632.41</v>
      </c>
      <c r="P213" s="15">
        <v>500337.55</v>
      </c>
      <c r="Q213" s="11" t="s">
        <v>1</v>
      </c>
      <c r="R213" s="11" t="s">
        <v>1</v>
      </c>
      <c r="S213" s="11" t="s">
        <v>1</v>
      </c>
      <c r="T213" s="15">
        <v>44147.43</v>
      </c>
      <c r="U213" s="11" t="s">
        <v>1</v>
      </c>
      <c r="V213" s="11" t="s">
        <v>1</v>
      </c>
      <c r="W213" s="15">
        <v>544484.98</v>
      </c>
      <c r="X213" s="11" t="s">
        <v>1</v>
      </c>
      <c r="Y213" s="15">
        <v>44147.43</v>
      </c>
      <c r="Z213" s="11" t="s">
        <v>1</v>
      </c>
      <c r="AA213" s="11" t="s">
        <v>1</v>
      </c>
    </row>
    <row r="214" spans="2:27" ht="76.5" x14ac:dyDescent="0.25">
      <c r="B214" s="10">
        <v>205</v>
      </c>
      <c r="C214" s="11" t="s">
        <v>31</v>
      </c>
      <c r="D214" s="11" t="s">
        <v>32</v>
      </c>
      <c r="E214" s="11" t="s">
        <v>569</v>
      </c>
      <c r="F214" s="11" t="s">
        <v>570</v>
      </c>
      <c r="G214" s="11" t="s">
        <v>40</v>
      </c>
      <c r="H214" s="12">
        <v>42698</v>
      </c>
      <c r="I214" s="11" t="s">
        <v>135</v>
      </c>
      <c r="J214" s="11" t="s">
        <v>136</v>
      </c>
      <c r="K214" s="11"/>
      <c r="L214" s="13">
        <v>1</v>
      </c>
      <c r="M214" s="14">
        <v>36</v>
      </c>
      <c r="N214" s="15">
        <v>515992.09</v>
      </c>
      <c r="O214" s="15">
        <v>515992.09</v>
      </c>
      <c r="P214" s="15">
        <v>438593.27</v>
      </c>
      <c r="Q214" s="11" t="s">
        <v>1</v>
      </c>
      <c r="R214" s="11" t="s">
        <v>1</v>
      </c>
      <c r="S214" s="11" t="s">
        <v>1</v>
      </c>
      <c r="T214" s="15">
        <v>38699.410000000003</v>
      </c>
      <c r="U214" s="11" t="s">
        <v>1</v>
      </c>
      <c r="V214" s="11" t="s">
        <v>1</v>
      </c>
      <c r="W214" s="15">
        <v>477292.68</v>
      </c>
      <c r="X214" s="11" t="s">
        <v>1</v>
      </c>
      <c r="Y214" s="15">
        <v>38699.410000000003</v>
      </c>
      <c r="Z214" s="11" t="s">
        <v>1</v>
      </c>
      <c r="AA214" s="11" t="s">
        <v>1</v>
      </c>
    </row>
    <row r="215" spans="2:27" ht="25.5" x14ac:dyDescent="0.25">
      <c r="B215" s="10">
        <v>206</v>
      </c>
      <c r="C215" s="11" t="s">
        <v>31</v>
      </c>
      <c r="D215" s="11" t="s">
        <v>32</v>
      </c>
      <c r="E215" s="11" t="s">
        <v>571</v>
      </c>
      <c r="F215" s="11" t="s">
        <v>572</v>
      </c>
      <c r="G215" s="11" t="s">
        <v>40</v>
      </c>
      <c r="H215" s="12">
        <v>42698</v>
      </c>
      <c r="I215" s="11" t="s">
        <v>135</v>
      </c>
      <c r="J215" s="11" t="s">
        <v>136</v>
      </c>
      <c r="K215" s="11" t="s">
        <v>107</v>
      </c>
      <c r="L215" s="13">
        <v>2</v>
      </c>
      <c r="M215" s="14">
        <v>36</v>
      </c>
      <c r="N215" s="15">
        <v>648750</v>
      </c>
      <c r="O215" s="15">
        <v>648750</v>
      </c>
      <c r="P215" s="15">
        <v>551351.34</v>
      </c>
      <c r="Q215" s="11" t="s">
        <v>1</v>
      </c>
      <c r="R215" s="11" t="s">
        <v>1</v>
      </c>
      <c r="S215" s="11" t="s">
        <v>1</v>
      </c>
      <c r="T215" s="15">
        <v>48648.66</v>
      </c>
      <c r="U215" s="11" t="s">
        <v>1</v>
      </c>
      <c r="V215" s="11" t="s">
        <v>1</v>
      </c>
      <c r="W215" s="15">
        <v>639000</v>
      </c>
      <c r="X215" s="15">
        <v>39000</v>
      </c>
      <c r="Y215" s="15">
        <v>9750</v>
      </c>
      <c r="Z215" s="11" t="s">
        <v>1</v>
      </c>
      <c r="AA215" s="11" t="s">
        <v>1</v>
      </c>
    </row>
    <row r="216" spans="2:27" ht="38.25" x14ac:dyDescent="0.25">
      <c r="B216" s="10">
        <v>207</v>
      </c>
      <c r="C216" s="11" t="s">
        <v>31</v>
      </c>
      <c r="D216" s="11" t="s">
        <v>32</v>
      </c>
      <c r="E216" s="11" t="s">
        <v>573</v>
      </c>
      <c r="F216" s="11" t="s">
        <v>574</v>
      </c>
      <c r="G216" s="11" t="s">
        <v>40</v>
      </c>
      <c r="H216" s="12">
        <v>42698</v>
      </c>
      <c r="I216" s="11" t="s">
        <v>54</v>
      </c>
      <c r="J216" s="11" t="s">
        <v>55</v>
      </c>
      <c r="K216" s="11"/>
      <c r="L216" s="13">
        <v>1</v>
      </c>
      <c r="M216" s="14">
        <v>36</v>
      </c>
      <c r="N216" s="15">
        <v>442285.45</v>
      </c>
      <c r="O216" s="15">
        <v>442285.45</v>
      </c>
      <c r="P216" s="15">
        <v>375942.65</v>
      </c>
      <c r="Q216" s="11" t="s">
        <v>1</v>
      </c>
      <c r="R216" s="11" t="s">
        <v>1</v>
      </c>
      <c r="S216" s="11" t="s">
        <v>1</v>
      </c>
      <c r="T216" s="15">
        <v>33171.4</v>
      </c>
      <c r="U216" s="11" t="s">
        <v>1</v>
      </c>
      <c r="V216" s="11" t="s">
        <v>1</v>
      </c>
      <c r="W216" s="15">
        <v>409114.05</v>
      </c>
      <c r="X216" s="11" t="s">
        <v>1</v>
      </c>
      <c r="Y216" s="15">
        <v>33171.4</v>
      </c>
      <c r="Z216" s="11" t="s">
        <v>1</v>
      </c>
      <c r="AA216" s="11" t="s">
        <v>1</v>
      </c>
    </row>
    <row r="217" spans="2:27" ht="51" x14ac:dyDescent="0.25">
      <c r="B217" s="10">
        <v>208</v>
      </c>
      <c r="C217" s="11" t="s">
        <v>31</v>
      </c>
      <c r="D217" s="11" t="s">
        <v>32</v>
      </c>
      <c r="E217" s="11" t="s">
        <v>575</v>
      </c>
      <c r="F217" s="11" t="s">
        <v>576</v>
      </c>
      <c r="G217" s="11" t="s">
        <v>40</v>
      </c>
      <c r="H217" s="12">
        <v>42698</v>
      </c>
      <c r="I217" s="11" t="s">
        <v>157</v>
      </c>
      <c r="J217" s="11" t="s">
        <v>158</v>
      </c>
      <c r="K217" s="11" t="s">
        <v>174</v>
      </c>
      <c r="L217" s="13">
        <v>3</v>
      </c>
      <c r="M217" s="14">
        <v>36</v>
      </c>
      <c r="N217" s="15">
        <v>648339.43000000005</v>
      </c>
      <c r="O217" s="15">
        <v>648339.43000000005</v>
      </c>
      <c r="P217" s="15">
        <v>551088.51</v>
      </c>
      <c r="Q217" s="11" t="s">
        <v>1</v>
      </c>
      <c r="R217" s="11" t="s">
        <v>1</v>
      </c>
      <c r="S217" s="11" t="s">
        <v>1</v>
      </c>
      <c r="T217" s="15">
        <v>48625.46</v>
      </c>
      <c r="U217" s="11" t="s">
        <v>1</v>
      </c>
      <c r="V217" s="11" t="s">
        <v>1</v>
      </c>
      <c r="W217" s="15">
        <v>625912.46</v>
      </c>
      <c r="X217" s="15">
        <v>26198.49</v>
      </c>
      <c r="Y217" s="15">
        <v>22426.97</v>
      </c>
      <c r="Z217" s="11" t="s">
        <v>1</v>
      </c>
      <c r="AA217" s="11" t="s">
        <v>1</v>
      </c>
    </row>
    <row r="218" spans="2:27" ht="38.25" x14ac:dyDescent="0.25">
      <c r="B218" s="10">
        <v>209</v>
      </c>
      <c r="C218" s="11" t="s">
        <v>31</v>
      </c>
      <c r="D218" s="11" t="s">
        <v>32</v>
      </c>
      <c r="E218" s="11" t="s">
        <v>577</v>
      </c>
      <c r="F218" s="11" t="s">
        <v>578</v>
      </c>
      <c r="G218" s="11" t="s">
        <v>40</v>
      </c>
      <c r="H218" s="12">
        <v>42699</v>
      </c>
      <c r="I218" s="11" t="s">
        <v>135</v>
      </c>
      <c r="J218" s="11" t="s">
        <v>136</v>
      </c>
      <c r="K218" s="11"/>
      <c r="L218" s="13">
        <v>1</v>
      </c>
      <c r="M218" s="14">
        <v>36</v>
      </c>
      <c r="N218" s="15">
        <v>571036</v>
      </c>
      <c r="O218" s="15">
        <v>571036</v>
      </c>
      <c r="P218" s="15">
        <v>485380</v>
      </c>
      <c r="Q218" s="11" t="s">
        <v>1</v>
      </c>
      <c r="R218" s="11" t="s">
        <v>1</v>
      </c>
      <c r="S218" s="11" t="s">
        <v>1</v>
      </c>
      <c r="T218" s="15">
        <v>42828</v>
      </c>
      <c r="U218" s="11" t="s">
        <v>1</v>
      </c>
      <c r="V218" s="11" t="s">
        <v>1</v>
      </c>
      <c r="W218" s="15">
        <v>571036</v>
      </c>
      <c r="X218" s="15">
        <v>42828</v>
      </c>
      <c r="Y218" s="11" t="s">
        <v>1</v>
      </c>
      <c r="Z218" s="11" t="s">
        <v>1</v>
      </c>
      <c r="AA218" s="11" t="s">
        <v>1</v>
      </c>
    </row>
    <row r="219" spans="2:27" ht="38.25" x14ac:dyDescent="0.25">
      <c r="B219" s="10">
        <v>210</v>
      </c>
      <c r="C219" s="11" t="s">
        <v>31</v>
      </c>
      <c r="D219" s="11" t="s">
        <v>32</v>
      </c>
      <c r="E219" s="11" t="s">
        <v>579</v>
      </c>
      <c r="F219" s="11" t="s">
        <v>580</v>
      </c>
      <c r="G219" s="11" t="s">
        <v>35</v>
      </c>
      <c r="H219" s="12">
        <v>43986</v>
      </c>
      <c r="I219" s="11" t="s">
        <v>36</v>
      </c>
      <c r="J219" s="11" t="s">
        <v>37</v>
      </c>
      <c r="K219" s="11" t="s">
        <v>258</v>
      </c>
      <c r="L219" s="13">
        <v>2</v>
      </c>
      <c r="M219" s="14">
        <v>36</v>
      </c>
      <c r="N219" s="15">
        <v>573011.31000000006</v>
      </c>
      <c r="O219" s="15">
        <v>573011.31000000006</v>
      </c>
      <c r="P219" s="15">
        <v>487059.61</v>
      </c>
      <c r="Q219" s="11" t="s">
        <v>1</v>
      </c>
      <c r="R219" s="11" t="s">
        <v>1</v>
      </c>
      <c r="S219" s="11" t="s">
        <v>1</v>
      </c>
      <c r="T219" s="15">
        <v>42975.85</v>
      </c>
      <c r="U219" s="11" t="s">
        <v>1</v>
      </c>
      <c r="V219" s="11" t="s">
        <v>1</v>
      </c>
      <c r="W219" s="15">
        <v>567395.80000000005</v>
      </c>
      <c r="X219" s="15">
        <v>37360.339999999997</v>
      </c>
      <c r="Y219" s="15">
        <v>5615.51</v>
      </c>
      <c r="Z219" s="11" t="s">
        <v>1</v>
      </c>
      <c r="AA219" s="11" t="s">
        <v>1</v>
      </c>
    </row>
    <row r="220" spans="2:27" ht="63.75" x14ac:dyDescent="0.25">
      <c r="B220" s="10">
        <v>211</v>
      </c>
      <c r="C220" s="11" t="s">
        <v>31</v>
      </c>
      <c r="D220" s="11" t="s">
        <v>32</v>
      </c>
      <c r="E220" s="11" t="s">
        <v>581</v>
      </c>
      <c r="F220" s="11" t="s">
        <v>582</v>
      </c>
      <c r="G220" s="11" t="s">
        <v>40</v>
      </c>
      <c r="H220" s="12">
        <v>42699</v>
      </c>
      <c r="I220" s="11" t="s">
        <v>83</v>
      </c>
      <c r="J220" s="11" t="s">
        <v>84</v>
      </c>
      <c r="K220" s="11"/>
      <c r="L220" s="13">
        <v>2</v>
      </c>
      <c r="M220" s="14">
        <v>36</v>
      </c>
      <c r="N220" s="15">
        <v>447676.23</v>
      </c>
      <c r="O220" s="15">
        <v>447676.23</v>
      </c>
      <c r="P220" s="15">
        <v>380524.83</v>
      </c>
      <c r="Q220" s="11" t="s">
        <v>1</v>
      </c>
      <c r="R220" s="11" t="s">
        <v>1</v>
      </c>
      <c r="S220" s="11" t="s">
        <v>1</v>
      </c>
      <c r="T220" s="15">
        <v>33575.699999999997</v>
      </c>
      <c r="U220" s="11" t="s">
        <v>1</v>
      </c>
      <c r="V220" s="11" t="s">
        <v>1</v>
      </c>
      <c r="W220" s="15">
        <v>447676.23</v>
      </c>
      <c r="X220" s="15">
        <v>33575.699999999997</v>
      </c>
      <c r="Y220" s="11" t="s">
        <v>1</v>
      </c>
      <c r="Z220" s="11" t="s">
        <v>1</v>
      </c>
      <c r="AA220" s="11" t="s">
        <v>1</v>
      </c>
    </row>
    <row r="221" spans="2:27" ht="25.5" x14ac:dyDescent="0.25">
      <c r="B221" s="10">
        <v>212</v>
      </c>
      <c r="C221" s="11" t="s">
        <v>31</v>
      </c>
      <c r="D221" s="11" t="s">
        <v>32</v>
      </c>
      <c r="E221" s="11" t="s">
        <v>583</v>
      </c>
      <c r="F221" s="11" t="s">
        <v>584</v>
      </c>
      <c r="G221" s="11" t="s">
        <v>35</v>
      </c>
      <c r="H221" s="12">
        <v>44046</v>
      </c>
      <c r="I221" s="11" t="s">
        <v>485</v>
      </c>
      <c r="J221" s="11" t="s">
        <v>486</v>
      </c>
      <c r="K221" s="11"/>
      <c r="L221" s="13">
        <v>1</v>
      </c>
      <c r="M221" s="14">
        <v>36</v>
      </c>
      <c r="N221" s="15">
        <v>621997.46</v>
      </c>
      <c r="O221" s="15">
        <v>621997.46</v>
      </c>
      <c r="P221" s="15">
        <v>528697.84</v>
      </c>
      <c r="Q221" s="11" t="s">
        <v>1</v>
      </c>
      <c r="R221" s="11" t="s">
        <v>1</v>
      </c>
      <c r="S221" s="11" t="s">
        <v>1</v>
      </c>
      <c r="T221" s="15">
        <v>46649.81</v>
      </c>
      <c r="U221" s="11" t="s">
        <v>1</v>
      </c>
      <c r="V221" s="11" t="s">
        <v>1</v>
      </c>
      <c r="W221" s="15">
        <v>621997.46</v>
      </c>
      <c r="X221" s="15">
        <v>46649.81</v>
      </c>
      <c r="Y221" s="11" t="s">
        <v>1</v>
      </c>
      <c r="Z221" s="11" t="s">
        <v>1</v>
      </c>
      <c r="AA221" s="11" t="s">
        <v>1</v>
      </c>
    </row>
    <row r="222" spans="2:27" ht="76.5" x14ac:dyDescent="0.25">
      <c r="B222" s="10">
        <v>213</v>
      </c>
      <c r="C222" s="11" t="s">
        <v>31</v>
      </c>
      <c r="D222" s="11" t="s">
        <v>32</v>
      </c>
      <c r="E222" s="11" t="s">
        <v>585</v>
      </c>
      <c r="F222" s="11" t="s">
        <v>586</v>
      </c>
      <c r="G222" s="11" t="s">
        <v>40</v>
      </c>
      <c r="H222" s="12">
        <v>42698</v>
      </c>
      <c r="I222" s="11" t="s">
        <v>130</v>
      </c>
      <c r="J222" s="11" t="s">
        <v>131</v>
      </c>
      <c r="K222" s="11" t="s">
        <v>587</v>
      </c>
      <c r="L222" s="13">
        <v>1</v>
      </c>
      <c r="M222" s="14">
        <v>24</v>
      </c>
      <c r="N222" s="15">
        <v>424454.36</v>
      </c>
      <c r="O222" s="15">
        <v>424454.36</v>
      </c>
      <c r="P222" s="15">
        <v>360786.2</v>
      </c>
      <c r="Q222" s="11" t="s">
        <v>1</v>
      </c>
      <c r="R222" s="11" t="s">
        <v>1</v>
      </c>
      <c r="S222" s="11" t="s">
        <v>1</v>
      </c>
      <c r="T222" s="15">
        <v>31834.080000000002</v>
      </c>
      <c r="U222" s="11" t="s">
        <v>1</v>
      </c>
      <c r="V222" s="11" t="s">
        <v>1</v>
      </c>
      <c r="W222" s="15">
        <v>392620.28</v>
      </c>
      <c r="X222" s="11" t="s">
        <v>1</v>
      </c>
      <c r="Y222" s="15">
        <v>31834.080000000002</v>
      </c>
      <c r="Z222" s="11" t="s">
        <v>1</v>
      </c>
      <c r="AA222" s="11" t="s">
        <v>1</v>
      </c>
    </row>
    <row r="223" spans="2:27" ht="25.5" x14ac:dyDescent="0.25">
      <c r="B223" s="10">
        <v>214</v>
      </c>
      <c r="C223" s="11" t="s">
        <v>31</v>
      </c>
      <c r="D223" s="11" t="s">
        <v>32</v>
      </c>
      <c r="E223" s="11" t="s">
        <v>588</v>
      </c>
      <c r="F223" s="11" t="s">
        <v>589</v>
      </c>
      <c r="G223" s="11" t="s">
        <v>35</v>
      </c>
      <c r="H223" s="12">
        <v>43878</v>
      </c>
      <c r="I223" s="11" t="s">
        <v>590</v>
      </c>
      <c r="J223" s="11" t="s">
        <v>591</v>
      </c>
      <c r="K223" s="11" t="s">
        <v>180</v>
      </c>
      <c r="L223" s="13">
        <v>2</v>
      </c>
      <c r="M223" s="14">
        <v>34</v>
      </c>
      <c r="N223" s="15">
        <v>690654.47</v>
      </c>
      <c r="O223" s="15">
        <v>690654.47</v>
      </c>
      <c r="P223" s="15">
        <v>484355.98</v>
      </c>
      <c r="Q223" s="11" t="s">
        <v>1</v>
      </c>
      <c r="R223" s="11" t="s">
        <v>1</v>
      </c>
      <c r="S223" s="11" t="s">
        <v>1</v>
      </c>
      <c r="T223" s="11" t="s">
        <v>1</v>
      </c>
      <c r="U223" s="11" t="s">
        <v>1</v>
      </c>
      <c r="V223" s="11" t="s">
        <v>1</v>
      </c>
      <c r="W223" s="15">
        <v>484355.98</v>
      </c>
      <c r="X223" s="11" t="s">
        <v>1</v>
      </c>
      <c r="Y223" s="15">
        <v>206298.49</v>
      </c>
      <c r="Z223" s="11" t="s">
        <v>1</v>
      </c>
      <c r="AA223" s="11" t="s">
        <v>1</v>
      </c>
    </row>
    <row r="224" spans="2:27" ht="51" x14ac:dyDescent="0.25">
      <c r="B224" s="10">
        <v>215</v>
      </c>
      <c r="C224" s="11" t="s">
        <v>31</v>
      </c>
      <c r="D224" s="11" t="s">
        <v>32</v>
      </c>
      <c r="E224" s="11" t="s">
        <v>592</v>
      </c>
      <c r="F224" s="11" t="s">
        <v>593</v>
      </c>
      <c r="G224" s="11" t="s">
        <v>40</v>
      </c>
      <c r="H224" s="12">
        <v>42699</v>
      </c>
      <c r="I224" s="11" t="s">
        <v>54</v>
      </c>
      <c r="J224" s="11" t="s">
        <v>55</v>
      </c>
      <c r="K224" s="11" t="s">
        <v>594</v>
      </c>
      <c r="L224" s="13">
        <v>2</v>
      </c>
      <c r="M224" s="14">
        <v>36</v>
      </c>
      <c r="N224" s="15">
        <v>648000</v>
      </c>
      <c r="O224" s="15">
        <v>648000</v>
      </c>
      <c r="P224" s="15">
        <v>550800</v>
      </c>
      <c r="Q224" s="11" t="s">
        <v>1</v>
      </c>
      <c r="R224" s="11" t="s">
        <v>1</v>
      </c>
      <c r="S224" s="11" t="s">
        <v>1</v>
      </c>
      <c r="T224" s="15">
        <v>48600</v>
      </c>
      <c r="U224" s="11" t="s">
        <v>1</v>
      </c>
      <c r="V224" s="11" t="s">
        <v>1</v>
      </c>
      <c r="W224" s="15">
        <v>599400</v>
      </c>
      <c r="X224" s="11" t="s">
        <v>1</v>
      </c>
      <c r="Y224" s="15">
        <v>48600</v>
      </c>
      <c r="Z224" s="11" t="s">
        <v>1</v>
      </c>
      <c r="AA224" s="11" t="s">
        <v>1</v>
      </c>
    </row>
    <row r="225" spans="2:27" ht="38.25" x14ac:dyDescent="0.25">
      <c r="B225" s="10">
        <v>216</v>
      </c>
      <c r="C225" s="11" t="s">
        <v>31</v>
      </c>
      <c r="D225" s="11" t="s">
        <v>32</v>
      </c>
      <c r="E225" s="11" t="s">
        <v>595</v>
      </c>
      <c r="F225" s="11" t="s">
        <v>596</v>
      </c>
      <c r="G225" s="11" t="s">
        <v>40</v>
      </c>
      <c r="H225" s="12">
        <v>42698</v>
      </c>
      <c r="I225" s="11" t="s">
        <v>597</v>
      </c>
      <c r="J225" s="11" t="s">
        <v>598</v>
      </c>
      <c r="K225" s="11" t="s">
        <v>101</v>
      </c>
      <c r="L225" s="13">
        <v>2</v>
      </c>
      <c r="M225" s="14">
        <v>36</v>
      </c>
      <c r="N225" s="15">
        <v>891680.05</v>
      </c>
      <c r="O225" s="15">
        <v>891680.05</v>
      </c>
      <c r="P225" s="15">
        <v>599007.13</v>
      </c>
      <c r="Q225" s="11" t="s">
        <v>1</v>
      </c>
      <c r="R225" s="11" t="s">
        <v>1</v>
      </c>
      <c r="S225" s="11" t="s">
        <v>1</v>
      </c>
      <c r="T225" s="11" t="s">
        <v>1</v>
      </c>
      <c r="U225" s="11" t="s">
        <v>1</v>
      </c>
      <c r="V225" s="11" t="s">
        <v>1</v>
      </c>
      <c r="W225" s="15">
        <v>599007.13</v>
      </c>
      <c r="X225" s="11" t="s">
        <v>1</v>
      </c>
      <c r="Y225" s="15">
        <v>292672.92</v>
      </c>
      <c r="Z225" s="11" t="s">
        <v>1</v>
      </c>
      <c r="AA225" s="11" t="s">
        <v>1</v>
      </c>
    </row>
    <row r="226" spans="2:27" ht="102" x14ac:dyDescent="0.25">
      <c r="B226" s="10">
        <v>217</v>
      </c>
      <c r="C226" s="11" t="s">
        <v>31</v>
      </c>
      <c r="D226" s="11" t="s">
        <v>32</v>
      </c>
      <c r="E226" s="11" t="s">
        <v>599</v>
      </c>
      <c r="F226" s="11" t="s">
        <v>600</v>
      </c>
      <c r="G226" s="11" t="s">
        <v>40</v>
      </c>
      <c r="H226" s="12">
        <v>42698</v>
      </c>
      <c r="I226" s="11" t="s">
        <v>601</v>
      </c>
      <c r="J226" s="11" t="s">
        <v>602</v>
      </c>
      <c r="K226" s="11"/>
      <c r="L226" s="13">
        <v>1</v>
      </c>
      <c r="M226" s="14">
        <v>36</v>
      </c>
      <c r="N226" s="15">
        <v>577866.56000000006</v>
      </c>
      <c r="O226" s="15">
        <v>577866.56000000006</v>
      </c>
      <c r="P226" s="15">
        <v>491186.6</v>
      </c>
      <c r="Q226" s="11" t="s">
        <v>1</v>
      </c>
      <c r="R226" s="11" t="s">
        <v>1</v>
      </c>
      <c r="S226" s="11" t="s">
        <v>1</v>
      </c>
      <c r="T226" s="15">
        <v>43339.98</v>
      </c>
      <c r="U226" s="11" t="s">
        <v>1</v>
      </c>
      <c r="V226" s="11" t="s">
        <v>1</v>
      </c>
      <c r="W226" s="15">
        <v>534526.57999999996</v>
      </c>
      <c r="X226" s="11" t="s">
        <v>1</v>
      </c>
      <c r="Y226" s="15">
        <v>43339.98</v>
      </c>
      <c r="Z226" s="11" t="s">
        <v>1</v>
      </c>
      <c r="AA226" s="11" t="s">
        <v>1</v>
      </c>
    </row>
    <row r="227" spans="2:27" ht="38.25" x14ac:dyDescent="0.25">
      <c r="B227" s="10">
        <v>218</v>
      </c>
      <c r="C227" s="11" t="s">
        <v>31</v>
      </c>
      <c r="D227" s="11" t="s">
        <v>32</v>
      </c>
      <c r="E227" s="11" t="s">
        <v>603</v>
      </c>
      <c r="F227" s="11" t="s">
        <v>604</v>
      </c>
      <c r="G227" s="11" t="s">
        <v>35</v>
      </c>
      <c r="H227" s="12">
        <v>43913</v>
      </c>
      <c r="I227" s="11" t="s">
        <v>301</v>
      </c>
      <c r="J227" s="11" t="s">
        <v>302</v>
      </c>
      <c r="K227" s="11" t="s">
        <v>605</v>
      </c>
      <c r="L227" s="13">
        <v>2</v>
      </c>
      <c r="M227" s="14">
        <v>34</v>
      </c>
      <c r="N227" s="15">
        <v>657864.39</v>
      </c>
      <c r="O227" s="15">
        <v>647988.85</v>
      </c>
      <c r="P227" s="15">
        <v>550790.52</v>
      </c>
      <c r="Q227" s="11" t="s">
        <v>1</v>
      </c>
      <c r="R227" s="11" t="s">
        <v>1</v>
      </c>
      <c r="S227" s="11" t="s">
        <v>1</v>
      </c>
      <c r="T227" s="15">
        <v>48599.16</v>
      </c>
      <c r="U227" s="11" t="s">
        <v>1</v>
      </c>
      <c r="V227" s="11" t="s">
        <v>1</v>
      </c>
      <c r="W227" s="15">
        <v>637243.92000000004</v>
      </c>
      <c r="X227" s="15">
        <v>37854.239999999998</v>
      </c>
      <c r="Y227" s="15">
        <v>10744.93</v>
      </c>
      <c r="Z227" s="15">
        <v>9875.5400000000009</v>
      </c>
      <c r="AA227" s="11" t="s">
        <v>1</v>
      </c>
    </row>
    <row r="228" spans="2:27" ht="38.25" x14ac:dyDescent="0.25">
      <c r="B228" s="10">
        <v>219</v>
      </c>
      <c r="C228" s="11" t="s">
        <v>31</v>
      </c>
      <c r="D228" s="11" t="s">
        <v>32</v>
      </c>
      <c r="E228" s="11" t="s">
        <v>606</v>
      </c>
      <c r="F228" s="11" t="s">
        <v>607</v>
      </c>
      <c r="G228" s="11" t="s">
        <v>40</v>
      </c>
      <c r="H228" s="12">
        <v>42698</v>
      </c>
      <c r="I228" s="11" t="s">
        <v>284</v>
      </c>
      <c r="J228" s="11" t="s">
        <v>285</v>
      </c>
      <c r="K228" s="11" t="s">
        <v>329</v>
      </c>
      <c r="L228" s="13">
        <v>2</v>
      </c>
      <c r="M228" s="14">
        <v>36</v>
      </c>
      <c r="N228" s="15">
        <v>490285.84</v>
      </c>
      <c r="O228" s="15">
        <v>490285.84</v>
      </c>
      <c r="P228" s="15">
        <v>453514.4</v>
      </c>
      <c r="Q228" s="11" t="s">
        <v>1</v>
      </c>
      <c r="R228" s="11" t="s">
        <v>1</v>
      </c>
      <c r="S228" s="11" t="s">
        <v>1</v>
      </c>
      <c r="T228" s="11" t="s">
        <v>1</v>
      </c>
      <c r="U228" s="11" t="s">
        <v>1</v>
      </c>
      <c r="V228" s="11" t="s">
        <v>1</v>
      </c>
      <c r="W228" s="15">
        <v>453514.4</v>
      </c>
      <c r="X228" s="11" t="s">
        <v>1</v>
      </c>
      <c r="Y228" s="15">
        <v>36771.440000000002</v>
      </c>
      <c r="Z228" s="11" t="s">
        <v>1</v>
      </c>
      <c r="AA228" s="11" t="s">
        <v>1</v>
      </c>
    </row>
    <row r="229" spans="2:27" ht="63.75" x14ac:dyDescent="0.25">
      <c r="B229" s="10">
        <v>220</v>
      </c>
      <c r="C229" s="11" t="s">
        <v>31</v>
      </c>
      <c r="D229" s="11" t="s">
        <v>32</v>
      </c>
      <c r="E229" s="11" t="s">
        <v>608</v>
      </c>
      <c r="F229" s="11" t="s">
        <v>609</v>
      </c>
      <c r="G229" s="11" t="s">
        <v>40</v>
      </c>
      <c r="H229" s="12">
        <v>42699</v>
      </c>
      <c r="I229" s="11" t="s">
        <v>273</v>
      </c>
      <c r="J229" s="11" t="s">
        <v>274</v>
      </c>
      <c r="K229" s="11" t="s">
        <v>347</v>
      </c>
      <c r="L229" s="13">
        <v>2</v>
      </c>
      <c r="M229" s="14">
        <v>36</v>
      </c>
      <c r="N229" s="15">
        <v>630481.59</v>
      </c>
      <c r="O229" s="15">
        <v>630481.59</v>
      </c>
      <c r="P229" s="15">
        <v>535909.34</v>
      </c>
      <c r="Q229" s="11" t="s">
        <v>1</v>
      </c>
      <c r="R229" s="11" t="s">
        <v>1</v>
      </c>
      <c r="S229" s="11" t="s">
        <v>1</v>
      </c>
      <c r="T229" s="15">
        <v>47286.12</v>
      </c>
      <c r="U229" s="11" t="s">
        <v>1</v>
      </c>
      <c r="V229" s="11" t="s">
        <v>1</v>
      </c>
      <c r="W229" s="15">
        <v>630481.59</v>
      </c>
      <c r="X229" s="15">
        <v>47286.13</v>
      </c>
      <c r="Y229" s="11" t="s">
        <v>1</v>
      </c>
      <c r="Z229" s="11" t="s">
        <v>1</v>
      </c>
      <c r="AA229" s="11" t="s">
        <v>1</v>
      </c>
    </row>
    <row r="230" spans="2:27" ht="38.25" x14ac:dyDescent="0.25">
      <c r="B230" s="10">
        <v>221</v>
      </c>
      <c r="C230" s="11" t="s">
        <v>31</v>
      </c>
      <c r="D230" s="11" t="s">
        <v>32</v>
      </c>
      <c r="E230" s="11" t="s">
        <v>610</v>
      </c>
      <c r="F230" s="11" t="s">
        <v>611</v>
      </c>
      <c r="G230" s="11" t="s">
        <v>40</v>
      </c>
      <c r="H230" s="12">
        <v>42699</v>
      </c>
      <c r="I230" s="11" t="s">
        <v>419</v>
      </c>
      <c r="J230" s="11" t="s">
        <v>420</v>
      </c>
      <c r="K230" s="11"/>
      <c r="L230" s="13">
        <v>2</v>
      </c>
      <c r="M230" s="14">
        <v>18</v>
      </c>
      <c r="N230" s="15">
        <v>800836.56</v>
      </c>
      <c r="O230" s="15">
        <v>734270.24</v>
      </c>
      <c r="P230" s="15">
        <v>587416.18000000005</v>
      </c>
      <c r="Q230" s="11" t="s">
        <v>1</v>
      </c>
      <c r="R230" s="11" t="s">
        <v>1</v>
      </c>
      <c r="S230" s="11" t="s">
        <v>1</v>
      </c>
      <c r="T230" s="11" t="s">
        <v>1</v>
      </c>
      <c r="U230" s="11" t="s">
        <v>1</v>
      </c>
      <c r="V230" s="11" t="s">
        <v>1</v>
      </c>
      <c r="W230" s="15">
        <v>587416.18000000005</v>
      </c>
      <c r="X230" s="11" t="s">
        <v>1</v>
      </c>
      <c r="Y230" s="15">
        <v>146854.06</v>
      </c>
      <c r="Z230" s="11" t="s">
        <v>1</v>
      </c>
      <c r="AA230" s="15">
        <v>66566.320000000007</v>
      </c>
    </row>
    <row r="231" spans="2:27" x14ac:dyDescent="0.25">
      <c r="B231" s="10">
        <v>222</v>
      </c>
      <c r="C231" s="11" t="s">
        <v>31</v>
      </c>
      <c r="D231" s="11" t="s">
        <v>32</v>
      </c>
      <c r="E231" s="11" t="s">
        <v>612</v>
      </c>
      <c r="F231" s="11" t="s">
        <v>613</v>
      </c>
      <c r="G231" s="11" t="s">
        <v>40</v>
      </c>
      <c r="H231" s="12">
        <v>42698</v>
      </c>
      <c r="I231" s="11" t="s">
        <v>443</v>
      </c>
      <c r="J231" s="11" t="s">
        <v>444</v>
      </c>
      <c r="K231" s="11"/>
      <c r="L231" s="13">
        <v>1</v>
      </c>
      <c r="M231" s="14">
        <v>30</v>
      </c>
      <c r="N231" s="15">
        <v>385018.35</v>
      </c>
      <c r="O231" s="15">
        <v>385018.35</v>
      </c>
      <c r="P231" s="15">
        <v>327265.59000000003</v>
      </c>
      <c r="Q231" s="11" t="s">
        <v>1</v>
      </c>
      <c r="R231" s="11" t="s">
        <v>1</v>
      </c>
      <c r="S231" s="11" t="s">
        <v>1</v>
      </c>
      <c r="T231" s="15">
        <v>28876.38</v>
      </c>
      <c r="U231" s="11" t="s">
        <v>1</v>
      </c>
      <c r="V231" s="11" t="s">
        <v>1</v>
      </c>
      <c r="W231" s="15">
        <v>385018.35</v>
      </c>
      <c r="X231" s="15">
        <v>28876.38</v>
      </c>
      <c r="Y231" s="11" t="s">
        <v>1</v>
      </c>
      <c r="Z231" s="11" t="s">
        <v>1</v>
      </c>
      <c r="AA231" s="11" t="s">
        <v>1</v>
      </c>
    </row>
    <row r="232" spans="2:27" ht="38.25" x14ac:dyDescent="0.25">
      <c r="B232" s="10">
        <v>223</v>
      </c>
      <c r="C232" s="11" t="s">
        <v>31</v>
      </c>
      <c r="D232" s="11" t="s">
        <v>32</v>
      </c>
      <c r="E232" s="11" t="s">
        <v>614</v>
      </c>
      <c r="F232" s="11" t="s">
        <v>615</v>
      </c>
      <c r="G232" s="11" t="s">
        <v>40</v>
      </c>
      <c r="H232" s="12">
        <v>42698</v>
      </c>
      <c r="I232" s="11" t="s">
        <v>54</v>
      </c>
      <c r="J232" s="11" t="s">
        <v>55</v>
      </c>
      <c r="K232" s="11" t="s">
        <v>616</v>
      </c>
      <c r="L232" s="13">
        <v>1</v>
      </c>
      <c r="M232" s="14">
        <v>36</v>
      </c>
      <c r="N232" s="15">
        <v>585521.77</v>
      </c>
      <c r="O232" s="15">
        <v>585521.77</v>
      </c>
      <c r="P232" s="15">
        <v>497693.51</v>
      </c>
      <c r="Q232" s="11" t="s">
        <v>1</v>
      </c>
      <c r="R232" s="11" t="s">
        <v>1</v>
      </c>
      <c r="S232" s="11" t="s">
        <v>1</v>
      </c>
      <c r="T232" s="15">
        <v>43914.13</v>
      </c>
      <c r="U232" s="11" t="s">
        <v>1</v>
      </c>
      <c r="V232" s="11" t="s">
        <v>1</v>
      </c>
      <c r="W232" s="15">
        <v>541607.64</v>
      </c>
      <c r="X232" s="11" t="s">
        <v>1</v>
      </c>
      <c r="Y232" s="15">
        <v>43914.13</v>
      </c>
      <c r="Z232" s="11" t="s">
        <v>1</v>
      </c>
      <c r="AA232" s="11" t="s">
        <v>1</v>
      </c>
    </row>
    <row r="233" spans="2:27" ht="38.25" x14ac:dyDescent="0.25">
      <c r="B233" s="10">
        <v>224</v>
      </c>
      <c r="C233" s="11" t="s">
        <v>31</v>
      </c>
      <c r="D233" s="11" t="s">
        <v>32</v>
      </c>
      <c r="E233" s="11" t="s">
        <v>617</v>
      </c>
      <c r="F233" s="11" t="s">
        <v>618</v>
      </c>
      <c r="G233" s="11" t="s">
        <v>40</v>
      </c>
      <c r="H233" s="12">
        <v>42698</v>
      </c>
      <c r="I233" s="11" t="s">
        <v>485</v>
      </c>
      <c r="J233" s="11" t="s">
        <v>486</v>
      </c>
      <c r="K233" s="11"/>
      <c r="L233" s="13">
        <v>1</v>
      </c>
      <c r="M233" s="14">
        <v>30</v>
      </c>
      <c r="N233" s="15">
        <v>413368.76</v>
      </c>
      <c r="O233" s="15">
        <v>413368.76</v>
      </c>
      <c r="P233" s="15">
        <v>351363.46</v>
      </c>
      <c r="Q233" s="11" t="s">
        <v>1</v>
      </c>
      <c r="R233" s="11" t="s">
        <v>1</v>
      </c>
      <c r="S233" s="11" t="s">
        <v>1</v>
      </c>
      <c r="T233" s="15">
        <v>31002.65</v>
      </c>
      <c r="U233" s="11" t="s">
        <v>1</v>
      </c>
      <c r="V233" s="11" t="s">
        <v>1</v>
      </c>
      <c r="W233" s="15">
        <v>413368.76</v>
      </c>
      <c r="X233" s="15">
        <v>31002.65</v>
      </c>
      <c r="Y233" s="11" t="s">
        <v>1</v>
      </c>
      <c r="Z233" s="11" t="s">
        <v>1</v>
      </c>
      <c r="AA233" s="11" t="s">
        <v>1</v>
      </c>
    </row>
    <row r="234" spans="2:27" ht="51" x14ac:dyDescent="0.25">
      <c r="B234" s="10">
        <v>225</v>
      </c>
      <c r="C234" s="11" t="s">
        <v>31</v>
      </c>
      <c r="D234" s="11" t="s">
        <v>32</v>
      </c>
      <c r="E234" s="11" t="s">
        <v>619</v>
      </c>
      <c r="F234" s="11" t="s">
        <v>620</v>
      </c>
      <c r="G234" s="11" t="s">
        <v>40</v>
      </c>
      <c r="H234" s="12">
        <v>42698</v>
      </c>
      <c r="I234" s="11" t="s">
        <v>621</v>
      </c>
      <c r="J234" s="11" t="s">
        <v>622</v>
      </c>
      <c r="K234" s="11"/>
      <c r="L234" s="13">
        <v>1</v>
      </c>
      <c r="M234" s="14">
        <v>24</v>
      </c>
      <c r="N234" s="15">
        <v>521837.94</v>
      </c>
      <c r="O234" s="15">
        <v>472733.64</v>
      </c>
      <c r="P234" s="15">
        <v>236147.8</v>
      </c>
      <c r="Q234" s="11" t="s">
        <v>1</v>
      </c>
      <c r="R234" s="11" t="s">
        <v>1</v>
      </c>
      <c r="S234" s="11" t="s">
        <v>1</v>
      </c>
      <c r="T234" s="11" t="s">
        <v>1</v>
      </c>
      <c r="U234" s="11" t="s">
        <v>1</v>
      </c>
      <c r="V234" s="11" t="s">
        <v>1</v>
      </c>
      <c r="W234" s="15">
        <v>236147.8</v>
      </c>
      <c r="X234" s="11" t="s">
        <v>1</v>
      </c>
      <c r="Y234" s="15">
        <v>236585.84</v>
      </c>
      <c r="Z234" s="11" t="s">
        <v>1</v>
      </c>
      <c r="AA234" s="15">
        <v>49104.3</v>
      </c>
    </row>
    <row r="235" spans="2:27" ht="51" x14ac:dyDescent="0.25">
      <c r="B235" s="10">
        <v>226</v>
      </c>
      <c r="C235" s="11" t="s">
        <v>31</v>
      </c>
      <c r="D235" s="11" t="s">
        <v>32</v>
      </c>
      <c r="E235" s="11" t="s">
        <v>623</v>
      </c>
      <c r="F235" s="11" t="s">
        <v>624</v>
      </c>
      <c r="G235" s="11" t="s">
        <v>40</v>
      </c>
      <c r="H235" s="12">
        <v>42698</v>
      </c>
      <c r="I235" s="11" t="s">
        <v>47</v>
      </c>
      <c r="J235" s="11" t="s">
        <v>48</v>
      </c>
      <c r="K235" s="11" t="s">
        <v>258</v>
      </c>
      <c r="L235" s="13">
        <v>2</v>
      </c>
      <c r="M235" s="14">
        <v>30</v>
      </c>
      <c r="N235" s="15">
        <v>648648</v>
      </c>
      <c r="O235" s="15">
        <v>648648</v>
      </c>
      <c r="P235" s="15">
        <v>551350.80000000005</v>
      </c>
      <c r="Q235" s="11" t="s">
        <v>1</v>
      </c>
      <c r="R235" s="11" t="s">
        <v>1</v>
      </c>
      <c r="S235" s="11" t="s">
        <v>1</v>
      </c>
      <c r="T235" s="15">
        <v>48648.61</v>
      </c>
      <c r="U235" s="11" t="s">
        <v>1</v>
      </c>
      <c r="V235" s="11" t="s">
        <v>1</v>
      </c>
      <c r="W235" s="15">
        <v>599999.41</v>
      </c>
      <c r="X235" s="11" t="s">
        <v>1</v>
      </c>
      <c r="Y235" s="15">
        <v>48648.59</v>
      </c>
      <c r="Z235" s="11" t="s">
        <v>1</v>
      </c>
      <c r="AA235" s="11" t="s">
        <v>1</v>
      </c>
    </row>
    <row r="236" spans="2:27" ht="25.5" x14ac:dyDescent="0.25">
      <c r="B236" s="10">
        <v>227</v>
      </c>
      <c r="C236" s="11" t="s">
        <v>31</v>
      </c>
      <c r="D236" s="11" t="s">
        <v>32</v>
      </c>
      <c r="E236" s="11" t="s">
        <v>625</v>
      </c>
      <c r="F236" s="11" t="s">
        <v>626</v>
      </c>
      <c r="G236" s="11" t="s">
        <v>40</v>
      </c>
      <c r="H236" s="12">
        <v>42698</v>
      </c>
      <c r="I236" s="11" t="s">
        <v>135</v>
      </c>
      <c r="J236" s="11" t="s">
        <v>136</v>
      </c>
      <c r="K236" s="11"/>
      <c r="L236" s="13">
        <v>1</v>
      </c>
      <c r="M236" s="14">
        <v>36</v>
      </c>
      <c r="N236" s="15">
        <v>648463.56999999995</v>
      </c>
      <c r="O236" s="15">
        <v>648463.56999999995</v>
      </c>
      <c r="P236" s="15">
        <v>551193.91</v>
      </c>
      <c r="Q236" s="11" t="s">
        <v>1</v>
      </c>
      <c r="R236" s="11" t="s">
        <v>1</v>
      </c>
      <c r="S236" s="11" t="s">
        <v>1</v>
      </c>
      <c r="T236" s="15">
        <v>48634.83</v>
      </c>
      <c r="U236" s="11" t="s">
        <v>1</v>
      </c>
      <c r="V236" s="11" t="s">
        <v>1</v>
      </c>
      <c r="W236" s="15">
        <v>648463.56999999995</v>
      </c>
      <c r="X236" s="15">
        <v>48634.83</v>
      </c>
      <c r="Y236" s="11" t="s">
        <v>1</v>
      </c>
      <c r="Z236" s="11" t="s">
        <v>1</v>
      </c>
      <c r="AA236" s="11" t="s">
        <v>1</v>
      </c>
    </row>
    <row r="237" spans="2:27" ht="25.5" x14ac:dyDescent="0.25">
      <c r="B237" s="10">
        <v>228</v>
      </c>
      <c r="C237" s="11" t="s">
        <v>31</v>
      </c>
      <c r="D237" s="11" t="s">
        <v>32</v>
      </c>
      <c r="E237" s="11" t="s">
        <v>627</v>
      </c>
      <c r="F237" s="11" t="s">
        <v>628</v>
      </c>
      <c r="G237" s="11" t="s">
        <v>40</v>
      </c>
      <c r="H237" s="12">
        <v>42698</v>
      </c>
      <c r="I237" s="11" t="s">
        <v>47</v>
      </c>
      <c r="J237" s="11" t="s">
        <v>48</v>
      </c>
      <c r="K237" s="11" t="s">
        <v>258</v>
      </c>
      <c r="L237" s="13">
        <v>3</v>
      </c>
      <c r="M237" s="14">
        <v>33</v>
      </c>
      <c r="N237" s="15">
        <v>648648</v>
      </c>
      <c r="O237" s="15">
        <v>648648</v>
      </c>
      <c r="P237" s="15">
        <v>551350.80000000005</v>
      </c>
      <c r="Q237" s="11" t="s">
        <v>1</v>
      </c>
      <c r="R237" s="11" t="s">
        <v>1</v>
      </c>
      <c r="S237" s="11" t="s">
        <v>1</v>
      </c>
      <c r="T237" s="15">
        <v>48648.6</v>
      </c>
      <c r="U237" s="11" t="s">
        <v>1</v>
      </c>
      <c r="V237" s="11" t="s">
        <v>1</v>
      </c>
      <c r="W237" s="15">
        <v>599999.4</v>
      </c>
      <c r="X237" s="11" t="s">
        <v>1</v>
      </c>
      <c r="Y237" s="15">
        <v>48648.6</v>
      </c>
      <c r="Z237" s="11" t="s">
        <v>1</v>
      </c>
      <c r="AA237" s="11" t="s">
        <v>1</v>
      </c>
    </row>
    <row r="238" spans="2:27" ht="51" x14ac:dyDescent="0.25">
      <c r="B238" s="10">
        <v>229</v>
      </c>
      <c r="C238" s="11" t="s">
        <v>31</v>
      </c>
      <c r="D238" s="11" t="s">
        <v>32</v>
      </c>
      <c r="E238" s="11" t="s">
        <v>629</v>
      </c>
      <c r="F238" s="11" t="s">
        <v>630</v>
      </c>
      <c r="G238" s="11" t="s">
        <v>40</v>
      </c>
      <c r="H238" s="12">
        <v>42699</v>
      </c>
      <c r="I238" s="11" t="s">
        <v>273</v>
      </c>
      <c r="J238" s="11" t="s">
        <v>274</v>
      </c>
      <c r="K238" s="11"/>
      <c r="L238" s="13">
        <v>1</v>
      </c>
      <c r="M238" s="14">
        <v>36</v>
      </c>
      <c r="N238" s="15">
        <v>501270.99</v>
      </c>
      <c r="O238" s="15">
        <v>500554.19</v>
      </c>
      <c r="P238" s="15">
        <v>425471.07</v>
      </c>
      <c r="Q238" s="11" t="s">
        <v>1</v>
      </c>
      <c r="R238" s="11" t="s">
        <v>1</v>
      </c>
      <c r="S238" s="11" t="s">
        <v>1</v>
      </c>
      <c r="T238" s="15">
        <v>37541.56</v>
      </c>
      <c r="U238" s="11" t="s">
        <v>1</v>
      </c>
      <c r="V238" s="11" t="s">
        <v>1</v>
      </c>
      <c r="W238" s="15">
        <v>492867.79</v>
      </c>
      <c r="X238" s="15">
        <v>29855.16</v>
      </c>
      <c r="Y238" s="15">
        <v>7686.4</v>
      </c>
      <c r="Z238" s="15">
        <v>716.8</v>
      </c>
      <c r="AA238" s="11" t="s">
        <v>1</v>
      </c>
    </row>
    <row r="239" spans="2:27" ht="63.75" x14ac:dyDescent="0.25">
      <c r="B239" s="10">
        <v>230</v>
      </c>
      <c r="C239" s="11" t="s">
        <v>31</v>
      </c>
      <c r="D239" s="11" t="s">
        <v>32</v>
      </c>
      <c r="E239" s="11" t="s">
        <v>631</v>
      </c>
      <c r="F239" s="11" t="s">
        <v>632</v>
      </c>
      <c r="G239" s="11" t="s">
        <v>40</v>
      </c>
      <c r="H239" s="12">
        <v>42698</v>
      </c>
      <c r="I239" s="11" t="s">
        <v>47</v>
      </c>
      <c r="J239" s="11" t="s">
        <v>48</v>
      </c>
      <c r="K239" s="11" t="s">
        <v>633</v>
      </c>
      <c r="L239" s="13">
        <v>2</v>
      </c>
      <c r="M239" s="14">
        <v>24</v>
      </c>
      <c r="N239" s="15">
        <v>778648</v>
      </c>
      <c r="O239" s="15">
        <v>648648</v>
      </c>
      <c r="P239" s="15">
        <v>551350.80000000005</v>
      </c>
      <c r="Q239" s="11" t="s">
        <v>1</v>
      </c>
      <c r="R239" s="11" t="s">
        <v>1</v>
      </c>
      <c r="S239" s="11" t="s">
        <v>1</v>
      </c>
      <c r="T239" s="15">
        <v>48648.6</v>
      </c>
      <c r="U239" s="11" t="s">
        <v>1</v>
      </c>
      <c r="V239" s="11" t="s">
        <v>1</v>
      </c>
      <c r="W239" s="15">
        <v>599999.4</v>
      </c>
      <c r="X239" s="11" t="s">
        <v>1</v>
      </c>
      <c r="Y239" s="15">
        <v>48648.6</v>
      </c>
      <c r="Z239" s="11" t="s">
        <v>1</v>
      </c>
      <c r="AA239" s="15">
        <v>130000</v>
      </c>
    </row>
    <row r="240" spans="2:27" ht="38.25" x14ac:dyDescent="0.25">
      <c r="B240" s="10">
        <v>231</v>
      </c>
      <c r="C240" s="11" t="s">
        <v>31</v>
      </c>
      <c r="D240" s="11" t="s">
        <v>32</v>
      </c>
      <c r="E240" s="11" t="s">
        <v>634</v>
      </c>
      <c r="F240" s="11" t="s">
        <v>635</v>
      </c>
      <c r="G240" s="11" t="s">
        <v>40</v>
      </c>
      <c r="H240" s="12">
        <v>42698</v>
      </c>
      <c r="I240" s="11" t="s">
        <v>47</v>
      </c>
      <c r="J240" s="11" t="s">
        <v>48</v>
      </c>
      <c r="K240" s="11" t="s">
        <v>636</v>
      </c>
      <c r="L240" s="13">
        <v>1</v>
      </c>
      <c r="M240" s="14">
        <v>28</v>
      </c>
      <c r="N240" s="15">
        <v>778648</v>
      </c>
      <c r="O240" s="15">
        <v>648648</v>
      </c>
      <c r="P240" s="15">
        <v>551350.80000000005</v>
      </c>
      <c r="Q240" s="11" t="s">
        <v>1</v>
      </c>
      <c r="R240" s="11" t="s">
        <v>1</v>
      </c>
      <c r="S240" s="11" t="s">
        <v>1</v>
      </c>
      <c r="T240" s="15">
        <v>48648.6</v>
      </c>
      <c r="U240" s="11" t="s">
        <v>1</v>
      </c>
      <c r="V240" s="11" t="s">
        <v>1</v>
      </c>
      <c r="W240" s="15">
        <v>599999.4</v>
      </c>
      <c r="X240" s="11" t="s">
        <v>1</v>
      </c>
      <c r="Y240" s="15">
        <v>48648.6</v>
      </c>
      <c r="Z240" s="11" t="s">
        <v>1</v>
      </c>
      <c r="AA240" s="15">
        <v>130000</v>
      </c>
    </row>
    <row r="241" spans="2:27" ht="25.5" x14ac:dyDescent="0.25">
      <c r="B241" s="10">
        <v>232</v>
      </c>
      <c r="C241" s="11" t="s">
        <v>31</v>
      </c>
      <c r="D241" s="11" t="s">
        <v>32</v>
      </c>
      <c r="E241" s="11" t="s">
        <v>637</v>
      </c>
      <c r="F241" s="11" t="s">
        <v>638</v>
      </c>
      <c r="G241" s="11" t="s">
        <v>40</v>
      </c>
      <c r="H241" s="12">
        <v>42698</v>
      </c>
      <c r="I241" s="11" t="s">
        <v>639</v>
      </c>
      <c r="J241" s="11" t="s">
        <v>640</v>
      </c>
      <c r="K241" s="11" t="s">
        <v>641</v>
      </c>
      <c r="L241" s="13">
        <v>2</v>
      </c>
      <c r="M241" s="14">
        <v>36</v>
      </c>
      <c r="N241" s="15">
        <v>502538</v>
      </c>
      <c r="O241" s="15">
        <v>502538</v>
      </c>
      <c r="P241" s="15">
        <v>251269</v>
      </c>
      <c r="Q241" s="11" t="s">
        <v>1</v>
      </c>
      <c r="R241" s="11" t="s">
        <v>1</v>
      </c>
      <c r="S241" s="11" t="s">
        <v>1</v>
      </c>
      <c r="T241" s="11" t="s">
        <v>1</v>
      </c>
      <c r="U241" s="11" t="s">
        <v>1</v>
      </c>
      <c r="V241" s="11" t="s">
        <v>1</v>
      </c>
      <c r="W241" s="15">
        <v>251269</v>
      </c>
      <c r="X241" s="11" t="s">
        <v>1</v>
      </c>
      <c r="Y241" s="15">
        <v>251269</v>
      </c>
      <c r="Z241" s="11" t="s">
        <v>1</v>
      </c>
      <c r="AA241" s="11" t="s">
        <v>1</v>
      </c>
    </row>
    <row r="242" spans="2:27" ht="38.25" x14ac:dyDescent="0.25">
      <c r="B242" s="10">
        <v>233</v>
      </c>
      <c r="C242" s="11" t="s">
        <v>31</v>
      </c>
      <c r="D242" s="11" t="s">
        <v>32</v>
      </c>
      <c r="E242" s="11" t="s">
        <v>642</v>
      </c>
      <c r="F242" s="11" t="s">
        <v>643</v>
      </c>
      <c r="G242" s="11" t="s">
        <v>35</v>
      </c>
      <c r="H242" s="12">
        <v>44000</v>
      </c>
      <c r="I242" s="11" t="s">
        <v>485</v>
      </c>
      <c r="J242" s="11" t="s">
        <v>486</v>
      </c>
      <c r="K242" s="11"/>
      <c r="L242" s="13">
        <v>1</v>
      </c>
      <c r="M242" s="14">
        <v>36</v>
      </c>
      <c r="N242" s="15">
        <v>287891.90000000002</v>
      </c>
      <c r="O242" s="15">
        <v>287891.90000000002</v>
      </c>
      <c r="P242" s="15">
        <v>244708.1</v>
      </c>
      <c r="Q242" s="11" t="s">
        <v>1</v>
      </c>
      <c r="R242" s="11" t="s">
        <v>1</v>
      </c>
      <c r="S242" s="11" t="s">
        <v>1</v>
      </c>
      <c r="T242" s="15">
        <v>21591.9</v>
      </c>
      <c r="U242" s="11" t="s">
        <v>1</v>
      </c>
      <c r="V242" s="11" t="s">
        <v>1</v>
      </c>
      <c r="W242" s="15">
        <v>287891.90000000002</v>
      </c>
      <c r="X242" s="15">
        <v>21591.9</v>
      </c>
      <c r="Y242" s="11" t="s">
        <v>1</v>
      </c>
      <c r="Z242" s="11" t="s">
        <v>1</v>
      </c>
      <c r="AA242" s="11" t="s">
        <v>1</v>
      </c>
    </row>
    <row r="243" spans="2:27" ht="51" x14ac:dyDescent="0.25">
      <c r="B243" s="10">
        <v>234</v>
      </c>
      <c r="C243" s="11" t="s">
        <v>31</v>
      </c>
      <c r="D243" s="11" t="s">
        <v>32</v>
      </c>
      <c r="E243" s="11" t="s">
        <v>644</v>
      </c>
      <c r="F243" s="11" t="s">
        <v>645</v>
      </c>
      <c r="G243" s="11" t="s">
        <v>40</v>
      </c>
      <c r="H243" s="12">
        <v>42698</v>
      </c>
      <c r="I243" s="11" t="s">
        <v>646</v>
      </c>
      <c r="J243" s="11" t="s">
        <v>647</v>
      </c>
      <c r="K243" s="11" t="s">
        <v>648</v>
      </c>
      <c r="L243" s="13">
        <v>1</v>
      </c>
      <c r="M243" s="14">
        <v>18</v>
      </c>
      <c r="N243" s="15">
        <v>899488</v>
      </c>
      <c r="O243" s="15">
        <v>899488</v>
      </c>
      <c r="P243" s="15">
        <v>507983.76</v>
      </c>
      <c r="Q243" s="11" t="s">
        <v>1</v>
      </c>
      <c r="R243" s="11" t="s">
        <v>1</v>
      </c>
      <c r="S243" s="11" t="s">
        <v>1</v>
      </c>
      <c r="T243" s="11" t="s">
        <v>1</v>
      </c>
      <c r="U243" s="11" t="s">
        <v>1</v>
      </c>
      <c r="V243" s="11" t="s">
        <v>1</v>
      </c>
      <c r="W243" s="15">
        <v>507983.76</v>
      </c>
      <c r="X243" s="11" t="s">
        <v>1</v>
      </c>
      <c r="Y243" s="15">
        <v>391504.24</v>
      </c>
      <c r="Z243" s="11" t="s">
        <v>1</v>
      </c>
      <c r="AA243" s="11" t="s">
        <v>1</v>
      </c>
    </row>
    <row r="244" spans="2:27" ht="51" x14ac:dyDescent="0.25">
      <c r="B244" s="10">
        <v>235</v>
      </c>
      <c r="C244" s="11" t="s">
        <v>31</v>
      </c>
      <c r="D244" s="11" t="s">
        <v>32</v>
      </c>
      <c r="E244" s="11" t="s">
        <v>649</v>
      </c>
      <c r="F244" s="11" t="s">
        <v>650</v>
      </c>
      <c r="G244" s="11" t="s">
        <v>40</v>
      </c>
      <c r="H244" s="12">
        <v>42699</v>
      </c>
      <c r="I244" s="11" t="s">
        <v>485</v>
      </c>
      <c r="J244" s="11" t="s">
        <v>486</v>
      </c>
      <c r="K244" s="11"/>
      <c r="L244" s="13">
        <v>5</v>
      </c>
      <c r="M244" s="14">
        <v>30</v>
      </c>
      <c r="N244" s="15">
        <v>188015</v>
      </c>
      <c r="O244" s="15">
        <v>188015</v>
      </c>
      <c r="P244" s="15">
        <v>159812.74</v>
      </c>
      <c r="Q244" s="11" t="s">
        <v>1</v>
      </c>
      <c r="R244" s="11" t="s">
        <v>1</v>
      </c>
      <c r="S244" s="11" t="s">
        <v>1</v>
      </c>
      <c r="T244" s="15">
        <v>14101.13</v>
      </c>
      <c r="U244" s="11" t="s">
        <v>1</v>
      </c>
      <c r="V244" s="11" t="s">
        <v>1</v>
      </c>
      <c r="W244" s="15">
        <v>188015</v>
      </c>
      <c r="X244" s="15">
        <v>14101.13</v>
      </c>
      <c r="Y244" s="11" t="s">
        <v>1</v>
      </c>
      <c r="Z244" s="11" t="s">
        <v>1</v>
      </c>
      <c r="AA244" s="11" t="s">
        <v>1</v>
      </c>
    </row>
    <row r="245" spans="2:27" ht="25.5" x14ac:dyDescent="0.25">
      <c r="B245" s="10">
        <v>236</v>
      </c>
      <c r="C245" s="11" t="s">
        <v>31</v>
      </c>
      <c r="D245" s="11" t="s">
        <v>32</v>
      </c>
      <c r="E245" s="11" t="s">
        <v>651</v>
      </c>
      <c r="F245" s="11" t="s">
        <v>652</v>
      </c>
      <c r="G245" s="11" t="s">
        <v>40</v>
      </c>
      <c r="H245" s="12">
        <v>42783</v>
      </c>
      <c r="I245" s="11" t="s">
        <v>653</v>
      </c>
      <c r="J245" s="11" t="s">
        <v>654</v>
      </c>
      <c r="K245" s="11" t="s">
        <v>655</v>
      </c>
      <c r="L245" s="13">
        <v>2</v>
      </c>
      <c r="M245" s="14">
        <v>24</v>
      </c>
      <c r="N245" s="15">
        <v>286595.28000000003</v>
      </c>
      <c r="O245" s="15">
        <v>286595.28000000003</v>
      </c>
      <c r="P245" s="15">
        <v>243605.98</v>
      </c>
      <c r="Q245" s="11" t="s">
        <v>1</v>
      </c>
      <c r="R245" s="11" t="s">
        <v>1</v>
      </c>
      <c r="S245" s="11" t="s">
        <v>1</v>
      </c>
      <c r="T245" s="15">
        <v>21494.65</v>
      </c>
      <c r="U245" s="11" t="s">
        <v>1</v>
      </c>
      <c r="V245" s="11" t="s">
        <v>1</v>
      </c>
      <c r="W245" s="15">
        <v>265100.63</v>
      </c>
      <c r="X245" s="11" t="s">
        <v>1</v>
      </c>
      <c r="Y245" s="15">
        <v>21494.65</v>
      </c>
      <c r="Z245" s="11" t="s">
        <v>1</v>
      </c>
      <c r="AA245" s="11" t="s">
        <v>1</v>
      </c>
    </row>
    <row r="246" spans="2:27" ht="63.75" x14ac:dyDescent="0.25">
      <c r="B246" s="10">
        <v>237</v>
      </c>
      <c r="C246" s="11" t="s">
        <v>31</v>
      </c>
      <c r="D246" s="11" t="s">
        <v>32</v>
      </c>
      <c r="E246" s="11" t="s">
        <v>656</v>
      </c>
      <c r="F246" s="11" t="s">
        <v>657</v>
      </c>
      <c r="G246" s="11" t="s">
        <v>40</v>
      </c>
      <c r="H246" s="12">
        <v>42698</v>
      </c>
      <c r="I246" s="11" t="s">
        <v>658</v>
      </c>
      <c r="J246" s="11" t="s">
        <v>659</v>
      </c>
      <c r="K246" s="11" t="s">
        <v>660</v>
      </c>
      <c r="L246" s="13">
        <v>1</v>
      </c>
      <c r="M246" s="14">
        <v>36</v>
      </c>
      <c r="N246" s="15">
        <v>134155.96</v>
      </c>
      <c r="O246" s="15">
        <v>120617.66</v>
      </c>
      <c r="P246" s="15">
        <v>102525.01</v>
      </c>
      <c r="Q246" s="11" t="s">
        <v>1</v>
      </c>
      <c r="R246" s="11" t="s">
        <v>1</v>
      </c>
      <c r="S246" s="11" t="s">
        <v>1</v>
      </c>
      <c r="T246" s="15">
        <v>9046.33</v>
      </c>
      <c r="U246" s="11" t="s">
        <v>1</v>
      </c>
      <c r="V246" s="11" t="s">
        <v>1</v>
      </c>
      <c r="W246" s="15">
        <v>111571.34</v>
      </c>
      <c r="X246" s="11" t="s">
        <v>1</v>
      </c>
      <c r="Y246" s="15">
        <v>9046.32</v>
      </c>
      <c r="Z246" s="11" t="s">
        <v>1</v>
      </c>
      <c r="AA246" s="15">
        <v>13538.3</v>
      </c>
    </row>
    <row r="247" spans="2:27" ht="51" x14ac:dyDescent="0.25">
      <c r="B247" s="10">
        <v>238</v>
      </c>
      <c r="C247" s="11" t="s">
        <v>31</v>
      </c>
      <c r="D247" s="11" t="s">
        <v>32</v>
      </c>
      <c r="E247" s="11" t="s">
        <v>661</v>
      </c>
      <c r="F247" s="11" t="s">
        <v>662</v>
      </c>
      <c r="G247" s="11" t="s">
        <v>40</v>
      </c>
      <c r="H247" s="12">
        <v>42698</v>
      </c>
      <c r="I247" s="11" t="s">
        <v>485</v>
      </c>
      <c r="J247" s="11" t="s">
        <v>486</v>
      </c>
      <c r="K247" s="11" t="s">
        <v>663</v>
      </c>
      <c r="L247" s="13">
        <v>3</v>
      </c>
      <c r="M247" s="14">
        <v>36</v>
      </c>
      <c r="N247" s="15">
        <v>642564.12</v>
      </c>
      <c r="O247" s="15">
        <v>642564.12</v>
      </c>
      <c r="P247" s="15">
        <v>546179.5</v>
      </c>
      <c r="Q247" s="11" t="s">
        <v>1</v>
      </c>
      <c r="R247" s="11" t="s">
        <v>1</v>
      </c>
      <c r="S247" s="11" t="s">
        <v>1</v>
      </c>
      <c r="T247" s="15">
        <v>48192.31</v>
      </c>
      <c r="U247" s="11" t="s">
        <v>1</v>
      </c>
      <c r="V247" s="11" t="s">
        <v>1</v>
      </c>
      <c r="W247" s="15">
        <v>642564.12</v>
      </c>
      <c r="X247" s="15">
        <v>48192.31</v>
      </c>
      <c r="Y247" s="11" t="s">
        <v>1</v>
      </c>
      <c r="Z247" s="11" t="s">
        <v>1</v>
      </c>
      <c r="AA247" s="11" t="s">
        <v>1</v>
      </c>
    </row>
    <row r="248" spans="2:27" ht="38.25" x14ac:dyDescent="0.25">
      <c r="B248" s="10">
        <v>239</v>
      </c>
      <c r="C248" s="11" t="s">
        <v>31</v>
      </c>
      <c r="D248" s="11" t="s">
        <v>32</v>
      </c>
      <c r="E248" s="11" t="s">
        <v>664</v>
      </c>
      <c r="F248" s="11" t="s">
        <v>665</v>
      </c>
      <c r="G248" s="11" t="s">
        <v>40</v>
      </c>
      <c r="H248" s="12">
        <v>42699</v>
      </c>
      <c r="I248" s="11" t="s">
        <v>54</v>
      </c>
      <c r="J248" s="11" t="s">
        <v>55</v>
      </c>
      <c r="K248" s="11" t="s">
        <v>666</v>
      </c>
      <c r="L248" s="13">
        <v>2</v>
      </c>
      <c r="M248" s="14">
        <v>36</v>
      </c>
      <c r="N248" s="15">
        <v>644998.59</v>
      </c>
      <c r="O248" s="15">
        <v>644998.59</v>
      </c>
      <c r="P248" s="15">
        <v>548248.80000000005</v>
      </c>
      <c r="Q248" s="11" t="s">
        <v>1</v>
      </c>
      <c r="R248" s="11" t="s">
        <v>1</v>
      </c>
      <c r="S248" s="11" t="s">
        <v>1</v>
      </c>
      <c r="T248" s="15">
        <v>48374.89</v>
      </c>
      <c r="U248" s="11" t="s">
        <v>1</v>
      </c>
      <c r="V248" s="11" t="s">
        <v>1</v>
      </c>
      <c r="W248" s="15">
        <v>596623.68999999994</v>
      </c>
      <c r="X248" s="11" t="s">
        <v>1</v>
      </c>
      <c r="Y248" s="15">
        <v>48374.9</v>
      </c>
      <c r="Z248" s="11" t="s">
        <v>1</v>
      </c>
      <c r="AA248" s="11" t="s">
        <v>1</v>
      </c>
    </row>
    <row r="249" spans="2:27" ht="25.5" x14ac:dyDescent="0.25">
      <c r="B249" s="10">
        <v>240</v>
      </c>
      <c r="C249" s="11" t="s">
        <v>31</v>
      </c>
      <c r="D249" s="11" t="s">
        <v>32</v>
      </c>
      <c r="E249" s="11" t="s">
        <v>667</v>
      </c>
      <c r="F249" s="11" t="s">
        <v>668</v>
      </c>
      <c r="G249" s="11" t="s">
        <v>40</v>
      </c>
      <c r="H249" s="12">
        <v>42576</v>
      </c>
      <c r="I249" s="11" t="s">
        <v>54</v>
      </c>
      <c r="J249" s="11" t="s">
        <v>55</v>
      </c>
      <c r="K249" s="11"/>
      <c r="L249" s="13">
        <v>1</v>
      </c>
      <c r="M249" s="14">
        <v>36</v>
      </c>
      <c r="N249" s="15">
        <v>602244</v>
      </c>
      <c r="O249" s="15">
        <v>602244</v>
      </c>
      <c r="P249" s="15">
        <v>511907.4</v>
      </c>
      <c r="Q249" s="11" t="s">
        <v>1</v>
      </c>
      <c r="R249" s="11" t="s">
        <v>1</v>
      </c>
      <c r="S249" s="11" t="s">
        <v>1</v>
      </c>
      <c r="T249" s="15">
        <v>45168.3</v>
      </c>
      <c r="U249" s="11" t="s">
        <v>1</v>
      </c>
      <c r="V249" s="11" t="s">
        <v>1</v>
      </c>
      <c r="W249" s="15">
        <v>557075.69999999995</v>
      </c>
      <c r="X249" s="11" t="s">
        <v>1</v>
      </c>
      <c r="Y249" s="15">
        <v>45168.3</v>
      </c>
      <c r="Z249" s="11" t="s">
        <v>1</v>
      </c>
      <c r="AA249" s="11" t="s">
        <v>1</v>
      </c>
    </row>
    <row r="250" spans="2:27" ht="38.25" x14ac:dyDescent="0.25">
      <c r="B250" s="10">
        <v>241</v>
      </c>
      <c r="C250" s="11" t="s">
        <v>31</v>
      </c>
      <c r="D250" s="11" t="s">
        <v>32</v>
      </c>
      <c r="E250" s="11" t="s">
        <v>669</v>
      </c>
      <c r="F250" s="11" t="s">
        <v>670</v>
      </c>
      <c r="G250" s="11" t="s">
        <v>40</v>
      </c>
      <c r="H250" s="12">
        <v>42698</v>
      </c>
      <c r="I250" s="11" t="s">
        <v>47</v>
      </c>
      <c r="J250" s="11" t="s">
        <v>48</v>
      </c>
      <c r="K250" s="11" t="s">
        <v>671</v>
      </c>
      <c r="L250" s="13">
        <v>2</v>
      </c>
      <c r="M250" s="14">
        <v>36</v>
      </c>
      <c r="N250" s="15">
        <v>648000</v>
      </c>
      <c r="O250" s="15">
        <v>648000</v>
      </c>
      <c r="P250" s="15">
        <v>550800</v>
      </c>
      <c r="Q250" s="11" t="s">
        <v>1</v>
      </c>
      <c r="R250" s="11" t="s">
        <v>1</v>
      </c>
      <c r="S250" s="11" t="s">
        <v>1</v>
      </c>
      <c r="T250" s="15">
        <v>48600</v>
      </c>
      <c r="U250" s="11" t="s">
        <v>1</v>
      </c>
      <c r="V250" s="11" t="s">
        <v>1</v>
      </c>
      <c r="W250" s="15">
        <v>599400</v>
      </c>
      <c r="X250" s="11" t="s">
        <v>1</v>
      </c>
      <c r="Y250" s="15">
        <v>48600</v>
      </c>
      <c r="Z250" s="11" t="s">
        <v>1</v>
      </c>
      <c r="AA250" s="11" t="s">
        <v>1</v>
      </c>
    </row>
    <row r="251" spans="2:27" ht="38.25" x14ac:dyDescent="0.25">
      <c r="B251" s="10">
        <v>242</v>
      </c>
      <c r="C251" s="11" t="s">
        <v>31</v>
      </c>
      <c r="D251" s="11" t="s">
        <v>32</v>
      </c>
      <c r="E251" s="11" t="s">
        <v>672</v>
      </c>
      <c r="F251" s="11" t="s">
        <v>673</v>
      </c>
      <c r="G251" s="11" t="s">
        <v>40</v>
      </c>
      <c r="H251" s="12">
        <v>42573</v>
      </c>
      <c r="I251" s="11" t="s">
        <v>83</v>
      </c>
      <c r="J251" s="11" t="s">
        <v>84</v>
      </c>
      <c r="K251" s="11"/>
      <c r="L251" s="13">
        <v>1</v>
      </c>
      <c r="M251" s="14">
        <v>36</v>
      </c>
      <c r="N251" s="15">
        <v>449331.68</v>
      </c>
      <c r="O251" s="15">
        <v>449331.68</v>
      </c>
      <c r="P251" s="15">
        <v>381931.92</v>
      </c>
      <c r="Q251" s="11" t="s">
        <v>1</v>
      </c>
      <c r="R251" s="11" t="s">
        <v>1</v>
      </c>
      <c r="S251" s="11" t="s">
        <v>1</v>
      </c>
      <c r="T251" s="15">
        <v>33699.870000000003</v>
      </c>
      <c r="U251" s="11" t="s">
        <v>1</v>
      </c>
      <c r="V251" s="11" t="s">
        <v>1</v>
      </c>
      <c r="W251" s="15">
        <v>415631.79</v>
      </c>
      <c r="X251" s="11" t="s">
        <v>1</v>
      </c>
      <c r="Y251" s="15">
        <v>33699.89</v>
      </c>
      <c r="Z251" s="11" t="s">
        <v>1</v>
      </c>
      <c r="AA251" s="11" t="s">
        <v>1</v>
      </c>
    </row>
    <row r="252" spans="2:27" ht="51" x14ac:dyDescent="0.25">
      <c r="B252" s="10">
        <v>243</v>
      </c>
      <c r="C252" s="11" t="s">
        <v>31</v>
      </c>
      <c r="D252" s="11" t="s">
        <v>32</v>
      </c>
      <c r="E252" s="11" t="s">
        <v>674</v>
      </c>
      <c r="F252" s="11" t="s">
        <v>675</v>
      </c>
      <c r="G252" s="11" t="s">
        <v>40</v>
      </c>
      <c r="H252" s="12">
        <v>42573</v>
      </c>
      <c r="I252" s="11" t="s">
        <v>47</v>
      </c>
      <c r="J252" s="11" t="s">
        <v>48</v>
      </c>
      <c r="K252" s="11"/>
      <c r="L252" s="13">
        <v>1</v>
      </c>
      <c r="M252" s="14">
        <v>36</v>
      </c>
      <c r="N252" s="15">
        <v>615303.39</v>
      </c>
      <c r="O252" s="15">
        <v>615303.39</v>
      </c>
      <c r="P252" s="15">
        <v>523007.88</v>
      </c>
      <c r="Q252" s="11" t="s">
        <v>1</v>
      </c>
      <c r="R252" s="11" t="s">
        <v>1</v>
      </c>
      <c r="S252" s="11" t="s">
        <v>1</v>
      </c>
      <c r="T252" s="15">
        <v>46147.75</v>
      </c>
      <c r="U252" s="11" t="s">
        <v>1</v>
      </c>
      <c r="V252" s="11" t="s">
        <v>1</v>
      </c>
      <c r="W252" s="15">
        <v>569155.63</v>
      </c>
      <c r="X252" s="11" t="s">
        <v>1</v>
      </c>
      <c r="Y252" s="15">
        <v>46147.76</v>
      </c>
      <c r="Z252" s="11" t="s">
        <v>1</v>
      </c>
      <c r="AA252" s="11" t="s">
        <v>1</v>
      </c>
    </row>
    <row r="253" spans="2:27" ht="51" x14ac:dyDescent="0.25">
      <c r="B253" s="10">
        <v>244</v>
      </c>
      <c r="C253" s="11" t="s">
        <v>31</v>
      </c>
      <c r="D253" s="11" t="s">
        <v>32</v>
      </c>
      <c r="E253" s="11" t="s">
        <v>676</v>
      </c>
      <c r="F253" s="11" t="s">
        <v>677</v>
      </c>
      <c r="G253" s="11" t="s">
        <v>40</v>
      </c>
      <c r="H253" s="12">
        <v>42699</v>
      </c>
      <c r="I253" s="11" t="s">
        <v>678</v>
      </c>
      <c r="J253" s="11" t="s">
        <v>679</v>
      </c>
      <c r="K253" s="11"/>
      <c r="L253" s="13">
        <v>1</v>
      </c>
      <c r="M253" s="14">
        <v>36</v>
      </c>
      <c r="N253" s="15">
        <v>573065</v>
      </c>
      <c r="O253" s="15">
        <v>573065</v>
      </c>
      <c r="P253" s="15">
        <v>487105.26</v>
      </c>
      <c r="Q253" s="11" t="s">
        <v>1</v>
      </c>
      <c r="R253" s="11" t="s">
        <v>1</v>
      </c>
      <c r="S253" s="11" t="s">
        <v>1</v>
      </c>
      <c r="T253" s="15">
        <v>42979.87</v>
      </c>
      <c r="U253" s="11" t="s">
        <v>1</v>
      </c>
      <c r="V253" s="11" t="s">
        <v>1</v>
      </c>
      <c r="W253" s="15">
        <v>530085.13</v>
      </c>
      <c r="X253" s="11" t="s">
        <v>1</v>
      </c>
      <c r="Y253" s="15">
        <v>42979.87</v>
      </c>
      <c r="Z253" s="11" t="s">
        <v>1</v>
      </c>
      <c r="AA253" s="11" t="s">
        <v>1</v>
      </c>
    </row>
    <row r="254" spans="2:27" ht="51" x14ac:dyDescent="0.25">
      <c r="B254" s="10">
        <v>245</v>
      </c>
      <c r="C254" s="11" t="s">
        <v>31</v>
      </c>
      <c r="D254" s="11" t="s">
        <v>32</v>
      </c>
      <c r="E254" s="11" t="s">
        <v>680</v>
      </c>
      <c r="F254" s="11" t="s">
        <v>681</v>
      </c>
      <c r="G254" s="11" t="s">
        <v>40</v>
      </c>
      <c r="H254" s="12">
        <v>42573</v>
      </c>
      <c r="I254" s="11" t="s">
        <v>47</v>
      </c>
      <c r="J254" s="11" t="s">
        <v>48</v>
      </c>
      <c r="K254" s="11"/>
      <c r="L254" s="13">
        <v>2</v>
      </c>
      <c r="M254" s="14">
        <v>36</v>
      </c>
      <c r="N254" s="15">
        <v>642036</v>
      </c>
      <c r="O254" s="15">
        <v>642036</v>
      </c>
      <c r="P254" s="15">
        <v>545730.6</v>
      </c>
      <c r="Q254" s="11" t="s">
        <v>1</v>
      </c>
      <c r="R254" s="11" t="s">
        <v>1</v>
      </c>
      <c r="S254" s="11" t="s">
        <v>1</v>
      </c>
      <c r="T254" s="15">
        <v>48152.7</v>
      </c>
      <c r="U254" s="11" t="s">
        <v>1</v>
      </c>
      <c r="V254" s="11" t="s">
        <v>1</v>
      </c>
      <c r="W254" s="15">
        <v>593883.30000000005</v>
      </c>
      <c r="X254" s="11" t="s">
        <v>1</v>
      </c>
      <c r="Y254" s="15">
        <v>48152.7</v>
      </c>
      <c r="Z254" s="11" t="s">
        <v>1</v>
      </c>
      <c r="AA254" s="11" t="s">
        <v>1</v>
      </c>
    </row>
    <row r="255" spans="2:27" ht="38.25" x14ac:dyDescent="0.25">
      <c r="B255" s="10">
        <v>246</v>
      </c>
      <c r="C255" s="11" t="s">
        <v>31</v>
      </c>
      <c r="D255" s="11" t="s">
        <v>32</v>
      </c>
      <c r="E255" s="11" t="s">
        <v>682</v>
      </c>
      <c r="F255" s="11" t="s">
        <v>683</v>
      </c>
      <c r="G255" s="11" t="s">
        <v>40</v>
      </c>
      <c r="H255" s="12">
        <v>42573</v>
      </c>
      <c r="I255" s="11" t="s">
        <v>47</v>
      </c>
      <c r="J255" s="11" t="s">
        <v>48</v>
      </c>
      <c r="K255" s="11" t="s">
        <v>329</v>
      </c>
      <c r="L255" s="13">
        <v>2</v>
      </c>
      <c r="M255" s="14">
        <v>30</v>
      </c>
      <c r="N255" s="15">
        <v>647872.71</v>
      </c>
      <c r="O255" s="15">
        <v>647872.71</v>
      </c>
      <c r="P255" s="15">
        <v>550691.81000000006</v>
      </c>
      <c r="Q255" s="11" t="s">
        <v>1</v>
      </c>
      <c r="R255" s="11" t="s">
        <v>1</v>
      </c>
      <c r="S255" s="11" t="s">
        <v>1</v>
      </c>
      <c r="T255" s="15">
        <v>48590.45</v>
      </c>
      <c r="U255" s="11" t="s">
        <v>1</v>
      </c>
      <c r="V255" s="11" t="s">
        <v>1</v>
      </c>
      <c r="W255" s="15">
        <v>599282.26</v>
      </c>
      <c r="X255" s="11" t="s">
        <v>1</v>
      </c>
      <c r="Y255" s="15">
        <v>48590.45</v>
      </c>
      <c r="Z255" s="11" t="s">
        <v>1</v>
      </c>
      <c r="AA255" s="11" t="s">
        <v>1</v>
      </c>
    </row>
    <row r="256" spans="2:27" ht="76.5" x14ac:dyDescent="0.25">
      <c r="B256" s="10">
        <v>247</v>
      </c>
      <c r="C256" s="11" t="s">
        <v>31</v>
      </c>
      <c r="D256" s="11" t="s">
        <v>32</v>
      </c>
      <c r="E256" s="11" t="s">
        <v>684</v>
      </c>
      <c r="F256" s="11" t="s">
        <v>685</v>
      </c>
      <c r="G256" s="11" t="s">
        <v>40</v>
      </c>
      <c r="H256" s="12">
        <v>42698</v>
      </c>
      <c r="I256" s="11" t="s">
        <v>686</v>
      </c>
      <c r="J256" s="11" t="s">
        <v>687</v>
      </c>
      <c r="K256" s="11"/>
      <c r="L256" s="13">
        <v>1</v>
      </c>
      <c r="M256" s="14">
        <v>12</v>
      </c>
      <c r="N256" s="15">
        <v>691495.76</v>
      </c>
      <c r="O256" s="15">
        <v>691495.76</v>
      </c>
      <c r="P256" s="15">
        <v>249194.17</v>
      </c>
      <c r="Q256" s="11" t="s">
        <v>1</v>
      </c>
      <c r="R256" s="11" t="s">
        <v>1</v>
      </c>
      <c r="S256" s="11" t="s">
        <v>1</v>
      </c>
      <c r="T256" s="11" t="s">
        <v>1</v>
      </c>
      <c r="U256" s="11" t="s">
        <v>1</v>
      </c>
      <c r="V256" s="11" t="s">
        <v>1</v>
      </c>
      <c r="W256" s="15">
        <v>249194.17</v>
      </c>
      <c r="X256" s="11" t="s">
        <v>1</v>
      </c>
      <c r="Y256" s="15">
        <v>442301.59</v>
      </c>
      <c r="Z256" s="11" t="s">
        <v>1</v>
      </c>
      <c r="AA256" s="11" t="s">
        <v>1</v>
      </c>
    </row>
    <row r="257" spans="2:27" ht="38.25" x14ac:dyDescent="0.25">
      <c r="B257" s="10">
        <v>248</v>
      </c>
      <c r="C257" s="11" t="s">
        <v>31</v>
      </c>
      <c r="D257" s="11" t="s">
        <v>32</v>
      </c>
      <c r="E257" s="11" t="s">
        <v>688</v>
      </c>
      <c r="F257" s="11" t="s">
        <v>689</v>
      </c>
      <c r="G257" s="11" t="s">
        <v>40</v>
      </c>
      <c r="H257" s="12">
        <v>42699</v>
      </c>
      <c r="I257" s="11" t="s">
        <v>47</v>
      </c>
      <c r="J257" s="11" t="s">
        <v>48</v>
      </c>
      <c r="K257" s="11"/>
      <c r="L257" s="13">
        <v>1</v>
      </c>
      <c r="M257" s="14">
        <v>36</v>
      </c>
      <c r="N257" s="15">
        <v>587550.09</v>
      </c>
      <c r="O257" s="15">
        <v>587550.09</v>
      </c>
      <c r="P257" s="15">
        <v>499417.65</v>
      </c>
      <c r="Q257" s="11" t="s">
        <v>1</v>
      </c>
      <c r="R257" s="11" t="s">
        <v>1</v>
      </c>
      <c r="S257" s="11" t="s">
        <v>1</v>
      </c>
      <c r="T257" s="15">
        <v>44066.25</v>
      </c>
      <c r="U257" s="11" t="s">
        <v>1</v>
      </c>
      <c r="V257" s="11" t="s">
        <v>1</v>
      </c>
      <c r="W257" s="15">
        <v>543483.9</v>
      </c>
      <c r="X257" s="11" t="s">
        <v>1</v>
      </c>
      <c r="Y257" s="15">
        <v>44066.19</v>
      </c>
      <c r="Z257" s="11" t="s">
        <v>1</v>
      </c>
      <c r="AA257" s="11" t="s">
        <v>1</v>
      </c>
    </row>
    <row r="258" spans="2:27" ht="25.5" x14ac:dyDescent="0.25">
      <c r="B258" s="10">
        <v>249</v>
      </c>
      <c r="C258" s="11" t="s">
        <v>31</v>
      </c>
      <c r="D258" s="11" t="s">
        <v>32</v>
      </c>
      <c r="E258" s="11" t="s">
        <v>690</v>
      </c>
      <c r="F258" s="11" t="s">
        <v>691</v>
      </c>
      <c r="G258" s="11" t="s">
        <v>40</v>
      </c>
      <c r="H258" s="12">
        <v>42698</v>
      </c>
      <c r="I258" s="11" t="s">
        <v>692</v>
      </c>
      <c r="J258" s="11" t="s">
        <v>693</v>
      </c>
      <c r="K258" s="11"/>
      <c r="L258" s="13">
        <v>1</v>
      </c>
      <c r="M258" s="14">
        <v>36</v>
      </c>
      <c r="N258" s="15">
        <v>642471.39</v>
      </c>
      <c r="O258" s="15">
        <v>642471.39</v>
      </c>
      <c r="P258" s="15">
        <v>546100.68000000005</v>
      </c>
      <c r="Q258" s="11" t="s">
        <v>1</v>
      </c>
      <c r="R258" s="11" t="s">
        <v>1</v>
      </c>
      <c r="S258" s="11" t="s">
        <v>1</v>
      </c>
      <c r="T258" s="15">
        <v>48185.35</v>
      </c>
      <c r="U258" s="11" t="s">
        <v>1</v>
      </c>
      <c r="V258" s="11" t="s">
        <v>1</v>
      </c>
      <c r="W258" s="15">
        <v>594286.03</v>
      </c>
      <c r="X258" s="11" t="s">
        <v>1</v>
      </c>
      <c r="Y258" s="15">
        <v>48185.36</v>
      </c>
      <c r="Z258" s="11" t="s">
        <v>1</v>
      </c>
      <c r="AA258" s="11" t="s">
        <v>1</v>
      </c>
    </row>
    <row r="259" spans="2:27" ht="38.25" x14ac:dyDescent="0.25">
      <c r="B259" s="10">
        <v>250</v>
      </c>
      <c r="C259" s="11" t="s">
        <v>31</v>
      </c>
      <c r="D259" s="11" t="s">
        <v>32</v>
      </c>
      <c r="E259" s="11" t="s">
        <v>694</v>
      </c>
      <c r="F259" s="11" t="s">
        <v>695</v>
      </c>
      <c r="G259" s="11" t="s">
        <v>40</v>
      </c>
      <c r="H259" s="12">
        <v>42698</v>
      </c>
      <c r="I259" s="11" t="s">
        <v>83</v>
      </c>
      <c r="J259" s="11" t="s">
        <v>84</v>
      </c>
      <c r="K259" s="11"/>
      <c r="L259" s="13">
        <v>3</v>
      </c>
      <c r="M259" s="14">
        <v>36</v>
      </c>
      <c r="N259" s="15">
        <v>640000</v>
      </c>
      <c r="O259" s="15">
        <v>640000</v>
      </c>
      <c r="P259" s="15">
        <v>544000</v>
      </c>
      <c r="Q259" s="11" t="s">
        <v>1</v>
      </c>
      <c r="R259" s="11" t="s">
        <v>1</v>
      </c>
      <c r="S259" s="11" t="s">
        <v>1</v>
      </c>
      <c r="T259" s="15">
        <v>48000</v>
      </c>
      <c r="U259" s="11" t="s">
        <v>1</v>
      </c>
      <c r="V259" s="11" t="s">
        <v>1</v>
      </c>
      <c r="W259" s="15">
        <v>640000</v>
      </c>
      <c r="X259" s="15">
        <v>48000</v>
      </c>
      <c r="Y259" s="11" t="s">
        <v>1</v>
      </c>
      <c r="Z259" s="11" t="s">
        <v>1</v>
      </c>
      <c r="AA259" s="11" t="s">
        <v>1</v>
      </c>
    </row>
    <row r="260" spans="2:27" ht="38.25" x14ac:dyDescent="0.25">
      <c r="B260" s="10">
        <v>251</v>
      </c>
      <c r="C260" s="11" t="s">
        <v>31</v>
      </c>
      <c r="D260" s="11" t="s">
        <v>32</v>
      </c>
      <c r="E260" s="11" t="s">
        <v>696</v>
      </c>
      <c r="F260" s="11" t="s">
        <v>697</v>
      </c>
      <c r="G260" s="11" t="s">
        <v>35</v>
      </c>
      <c r="H260" s="12">
        <v>43992</v>
      </c>
      <c r="I260" s="11" t="s">
        <v>639</v>
      </c>
      <c r="J260" s="11" t="s">
        <v>640</v>
      </c>
      <c r="K260" s="11"/>
      <c r="L260" s="13">
        <v>2</v>
      </c>
      <c r="M260" s="14">
        <v>36</v>
      </c>
      <c r="N260" s="15">
        <v>508743.23</v>
      </c>
      <c r="O260" s="15">
        <v>508743.23</v>
      </c>
      <c r="P260" s="15">
        <v>254371.62</v>
      </c>
      <c r="Q260" s="11" t="s">
        <v>1</v>
      </c>
      <c r="R260" s="11" t="s">
        <v>1</v>
      </c>
      <c r="S260" s="11" t="s">
        <v>1</v>
      </c>
      <c r="T260" s="11" t="s">
        <v>1</v>
      </c>
      <c r="U260" s="11" t="s">
        <v>1</v>
      </c>
      <c r="V260" s="11" t="s">
        <v>1</v>
      </c>
      <c r="W260" s="15">
        <v>254371.62</v>
      </c>
      <c r="X260" s="11" t="s">
        <v>1</v>
      </c>
      <c r="Y260" s="15">
        <v>254371.61</v>
      </c>
      <c r="Z260" s="11" t="s">
        <v>1</v>
      </c>
      <c r="AA260" s="11" t="s">
        <v>1</v>
      </c>
    </row>
    <row r="261" spans="2:27" ht="25.5" x14ac:dyDescent="0.25">
      <c r="B261" s="10">
        <v>252</v>
      </c>
      <c r="C261" s="11" t="s">
        <v>31</v>
      </c>
      <c r="D261" s="11" t="s">
        <v>32</v>
      </c>
      <c r="E261" s="11" t="s">
        <v>698</v>
      </c>
      <c r="F261" s="11" t="s">
        <v>699</v>
      </c>
      <c r="G261" s="11" t="s">
        <v>40</v>
      </c>
      <c r="H261" s="12">
        <v>42698</v>
      </c>
      <c r="I261" s="11" t="s">
        <v>692</v>
      </c>
      <c r="J261" s="11" t="s">
        <v>693</v>
      </c>
      <c r="K261" s="11"/>
      <c r="L261" s="13">
        <v>1</v>
      </c>
      <c r="M261" s="14">
        <v>36</v>
      </c>
      <c r="N261" s="15">
        <v>637654.4</v>
      </c>
      <c r="O261" s="15">
        <v>637654.4</v>
      </c>
      <c r="P261" s="15">
        <v>542006.24</v>
      </c>
      <c r="Q261" s="11" t="s">
        <v>1</v>
      </c>
      <c r="R261" s="11" t="s">
        <v>1</v>
      </c>
      <c r="S261" s="11" t="s">
        <v>1</v>
      </c>
      <c r="T261" s="15">
        <v>47824.08</v>
      </c>
      <c r="U261" s="11" t="s">
        <v>1</v>
      </c>
      <c r="V261" s="11" t="s">
        <v>1</v>
      </c>
      <c r="W261" s="15">
        <v>589830.31999999995</v>
      </c>
      <c r="X261" s="11" t="s">
        <v>1</v>
      </c>
      <c r="Y261" s="15">
        <v>47824.08</v>
      </c>
      <c r="Z261" s="11" t="s">
        <v>1</v>
      </c>
      <c r="AA261" s="11" t="s">
        <v>1</v>
      </c>
    </row>
    <row r="262" spans="2:27" ht="63.75" x14ac:dyDescent="0.25">
      <c r="B262" s="10">
        <v>253</v>
      </c>
      <c r="C262" s="11" t="s">
        <v>31</v>
      </c>
      <c r="D262" s="11" t="s">
        <v>32</v>
      </c>
      <c r="E262" s="11" t="s">
        <v>700</v>
      </c>
      <c r="F262" s="11" t="s">
        <v>701</v>
      </c>
      <c r="G262" s="11" t="s">
        <v>40</v>
      </c>
      <c r="H262" s="12">
        <v>42698</v>
      </c>
      <c r="I262" s="11" t="s">
        <v>47</v>
      </c>
      <c r="J262" s="11" t="s">
        <v>48</v>
      </c>
      <c r="K262" s="11"/>
      <c r="L262" s="13">
        <v>1</v>
      </c>
      <c r="M262" s="14">
        <v>36</v>
      </c>
      <c r="N262" s="15">
        <v>646695</v>
      </c>
      <c r="O262" s="15">
        <v>646695</v>
      </c>
      <c r="P262" s="15">
        <v>549690.74</v>
      </c>
      <c r="Q262" s="11" t="s">
        <v>1</v>
      </c>
      <c r="R262" s="11" t="s">
        <v>1</v>
      </c>
      <c r="S262" s="11" t="s">
        <v>1</v>
      </c>
      <c r="T262" s="15">
        <v>48502.13</v>
      </c>
      <c r="U262" s="11" t="s">
        <v>1</v>
      </c>
      <c r="V262" s="11" t="s">
        <v>1</v>
      </c>
      <c r="W262" s="15">
        <v>598192.87</v>
      </c>
      <c r="X262" s="11" t="s">
        <v>1</v>
      </c>
      <c r="Y262" s="15">
        <v>48502.13</v>
      </c>
      <c r="Z262" s="11" t="s">
        <v>1</v>
      </c>
      <c r="AA262" s="11" t="s">
        <v>1</v>
      </c>
    </row>
    <row r="263" spans="2:27" ht="38.25" x14ac:dyDescent="0.25">
      <c r="B263" s="10">
        <v>254</v>
      </c>
      <c r="C263" s="11" t="s">
        <v>31</v>
      </c>
      <c r="D263" s="11" t="s">
        <v>32</v>
      </c>
      <c r="E263" s="11" t="s">
        <v>702</v>
      </c>
      <c r="F263" s="11" t="s">
        <v>703</v>
      </c>
      <c r="G263" s="11" t="s">
        <v>40</v>
      </c>
      <c r="H263" s="12">
        <v>42698</v>
      </c>
      <c r="I263" s="11" t="s">
        <v>47</v>
      </c>
      <c r="J263" s="11" t="s">
        <v>48</v>
      </c>
      <c r="K263" s="11" t="s">
        <v>704</v>
      </c>
      <c r="L263" s="13">
        <v>2</v>
      </c>
      <c r="M263" s="14">
        <v>36</v>
      </c>
      <c r="N263" s="15">
        <v>599697.02</v>
      </c>
      <c r="O263" s="15">
        <v>599697.02</v>
      </c>
      <c r="P263" s="15">
        <v>509742.46</v>
      </c>
      <c r="Q263" s="11" t="s">
        <v>1</v>
      </c>
      <c r="R263" s="11" t="s">
        <v>1</v>
      </c>
      <c r="S263" s="11" t="s">
        <v>1</v>
      </c>
      <c r="T263" s="15">
        <v>44977.279999999999</v>
      </c>
      <c r="U263" s="11" t="s">
        <v>1</v>
      </c>
      <c r="V263" s="11" t="s">
        <v>1</v>
      </c>
      <c r="W263" s="15">
        <v>554719.74</v>
      </c>
      <c r="X263" s="11" t="s">
        <v>1</v>
      </c>
      <c r="Y263" s="15">
        <v>44977.279999999999</v>
      </c>
      <c r="Z263" s="11" t="s">
        <v>1</v>
      </c>
      <c r="AA263" s="11" t="s">
        <v>1</v>
      </c>
    </row>
    <row r="264" spans="2:27" x14ac:dyDescent="0.25">
      <c r="B264" s="10">
        <v>255</v>
      </c>
      <c r="C264" s="11" t="s">
        <v>31</v>
      </c>
      <c r="D264" s="11" t="s">
        <v>32</v>
      </c>
      <c r="E264" s="11" t="s">
        <v>705</v>
      </c>
      <c r="F264" s="11" t="s">
        <v>706</v>
      </c>
      <c r="G264" s="11" t="s">
        <v>35</v>
      </c>
      <c r="H264" s="12">
        <v>44053</v>
      </c>
      <c r="I264" s="11" t="s">
        <v>47</v>
      </c>
      <c r="J264" s="11" t="s">
        <v>48</v>
      </c>
      <c r="K264" s="11"/>
      <c r="L264" s="13">
        <v>1</v>
      </c>
      <c r="M264" s="14">
        <v>36</v>
      </c>
      <c r="N264" s="15">
        <v>647794.68000000005</v>
      </c>
      <c r="O264" s="15">
        <v>647794.68000000005</v>
      </c>
      <c r="P264" s="15">
        <v>550625.48</v>
      </c>
      <c r="Q264" s="11" t="s">
        <v>1</v>
      </c>
      <c r="R264" s="11" t="s">
        <v>1</v>
      </c>
      <c r="S264" s="11" t="s">
        <v>1</v>
      </c>
      <c r="T264" s="15">
        <v>48584.61</v>
      </c>
      <c r="U264" s="11" t="s">
        <v>1</v>
      </c>
      <c r="V264" s="11" t="s">
        <v>1</v>
      </c>
      <c r="W264" s="15">
        <v>615409.24</v>
      </c>
      <c r="X264" s="15">
        <v>16199.15</v>
      </c>
      <c r="Y264" s="15">
        <v>32385.439999999999</v>
      </c>
      <c r="Z264" s="11" t="s">
        <v>1</v>
      </c>
      <c r="AA264" s="11" t="s">
        <v>1</v>
      </c>
    </row>
    <row r="265" spans="2:27" ht="51" x14ac:dyDescent="0.25">
      <c r="B265" s="10">
        <v>256</v>
      </c>
      <c r="C265" s="11" t="s">
        <v>31</v>
      </c>
      <c r="D265" s="11" t="s">
        <v>32</v>
      </c>
      <c r="E265" s="11" t="s">
        <v>707</v>
      </c>
      <c r="F265" s="11" t="s">
        <v>708</v>
      </c>
      <c r="G265" s="11" t="s">
        <v>35</v>
      </c>
      <c r="H265" s="12">
        <v>44064</v>
      </c>
      <c r="I265" s="11" t="s">
        <v>47</v>
      </c>
      <c r="J265" s="11" t="s">
        <v>48</v>
      </c>
      <c r="K265" s="11" t="s">
        <v>101</v>
      </c>
      <c r="L265" s="13">
        <v>2</v>
      </c>
      <c r="M265" s="14">
        <v>36</v>
      </c>
      <c r="N265" s="15">
        <v>646270.59</v>
      </c>
      <c r="O265" s="15">
        <v>646270.59</v>
      </c>
      <c r="P265" s="15">
        <v>549330.01</v>
      </c>
      <c r="Q265" s="11" t="s">
        <v>1</v>
      </c>
      <c r="R265" s="11" t="s">
        <v>1</v>
      </c>
      <c r="S265" s="11" t="s">
        <v>1</v>
      </c>
      <c r="T265" s="15">
        <v>48470.29</v>
      </c>
      <c r="U265" s="11" t="s">
        <v>1</v>
      </c>
      <c r="V265" s="11" t="s">
        <v>1</v>
      </c>
      <c r="W265" s="15">
        <v>613957.06000000006</v>
      </c>
      <c r="X265" s="15">
        <v>16156.76</v>
      </c>
      <c r="Y265" s="15">
        <v>32313.53</v>
      </c>
      <c r="Z265" s="11" t="s">
        <v>1</v>
      </c>
      <c r="AA265" s="11" t="s">
        <v>1</v>
      </c>
    </row>
    <row r="266" spans="2:27" ht="63.75" x14ac:dyDescent="0.25">
      <c r="B266" s="10">
        <v>257</v>
      </c>
      <c r="C266" s="11" t="s">
        <v>31</v>
      </c>
      <c r="D266" s="11" t="s">
        <v>32</v>
      </c>
      <c r="E266" s="11" t="s">
        <v>709</v>
      </c>
      <c r="F266" s="11" t="s">
        <v>710</v>
      </c>
      <c r="G266" s="11" t="s">
        <v>35</v>
      </c>
      <c r="H266" s="12">
        <v>43776</v>
      </c>
      <c r="I266" s="11" t="s">
        <v>711</v>
      </c>
      <c r="J266" s="11" t="s">
        <v>712</v>
      </c>
      <c r="K266" s="11"/>
      <c r="L266" s="13">
        <v>1</v>
      </c>
      <c r="M266" s="14">
        <v>30</v>
      </c>
      <c r="N266" s="15">
        <v>440841.16</v>
      </c>
      <c r="O266" s="15">
        <v>440841.16</v>
      </c>
      <c r="P266" s="15">
        <v>374715</v>
      </c>
      <c r="Q266" s="11" t="s">
        <v>1</v>
      </c>
      <c r="R266" s="11" t="s">
        <v>1</v>
      </c>
      <c r="S266" s="11" t="s">
        <v>1</v>
      </c>
      <c r="T266" s="15">
        <v>33063.08</v>
      </c>
      <c r="U266" s="11" t="s">
        <v>1</v>
      </c>
      <c r="V266" s="11" t="s">
        <v>1</v>
      </c>
      <c r="W266" s="15">
        <v>440841.16</v>
      </c>
      <c r="X266" s="15">
        <v>33063.08</v>
      </c>
      <c r="Y266" s="11" t="s">
        <v>1</v>
      </c>
      <c r="Z266" s="11" t="s">
        <v>1</v>
      </c>
      <c r="AA266" s="11" t="s">
        <v>1</v>
      </c>
    </row>
    <row r="267" spans="2:27" ht="63.75" x14ac:dyDescent="0.25">
      <c r="B267" s="10">
        <v>258</v>
      </c>
      <c r="C267" s="11" t="s">
        <v>31</v>
      </c>
      <c r="D267" s="11" t="s">
        <v>32</v>
      </c>
      <c r="E267" s="11" t="s">
        <v>713</v>
      </c>
      <c r="F267" s="11" t="s">
        <v>714</v>
      </c>
      <c r="G267" s="11" t="s">
        <v>35</v>
      </c>
      <c r="H267" s="12">
        <v>44032</v>
      </c>
      <c r="I267" s="11" t="s">
        <v>47</v>
      </c>
      <c r="J267" s="11" t="s">
        <v>48</v>
      </c>
      <c r="K267" s="11"/>
      <c r="L267" s="13">
        <v>1</v>
      </c>
      <c r="M267" s="14">
        <v>36</v>
      </c>
      <c r="N267" s="15">
        <v>635392.62</v>
      </c>
      <c r="O267" s="15">
        <v>635392.62</v>
      </c>
      <c r="P267" s="15">
        <v>540083.72</v>
      </c>
      <c r="Q267" s="11" t="s">
        <v>1</v>
      </c>
      <c r="R267" s="11" t="s">
        <v>1</v>
      </c>
      <c r="S267" s="11" t="s">
        <v>1</v>
      </c>
      <c r="T267" s="15">
        <v>47654.45</v>
      </c>
      <c r="U267" s="11" t="s">
        <v>1</v>
      </c>
      <c r="V267" s="11" t="s">
        <v>1</v>
      </c>
      <c r="W267" s="15">
        <v>603622.98</v>
      </c>
      <c r="X267" s="15">
        <v>15884.81</v>
      </c>
      <c r="Y267" s="15">
        <v>31769.64</v>
      </c>
      <c r="Z267" s="11" t="s">
        <v>1</v>
      </c>
      <c r="AA267" s="11" t="s">
        <v>1</v>
      </c>
    </row>
    <row r="268" spans="2:27" ht="38.25" x14ac:dyDescent="0.25">
      <c r="B268" s="10">
        <v>259</v>
      </c>
      <c r="C268" s="11" t="s">
        <v>31</v>
      </c>
      <c r="D268" s="11" t="s">
        <v>32</v>
      </c>
      <c r="E268" s="11" t="s">
        <v>715</v>
      </c>
      <c r="F268" s="11" t="s">
        <v>716</v>
      </c>
      <c r="G268" s="11" t="s">
        <v>104</v>
      </c>
      <c r="H268" s="12">
        <v>42810</v>
      </c>
      <c r="I268" s="11" t="s">
        <v>284</v>
      </c>
      <c r="J268" s="11" t="s">
        <v>285</v>
      </c>
      <c r="K268" s="11" t="s">
        <v>717</v>
      </c>
      <c r="L268" s="13">
        <v>1</v>
      </c>
      <c r="M268" s="14">
        <v>36</v>
      </c>
      <c r="N268" s="15">
        <v>593221.36</v>
      </c>
      <c r="O268" s="15">
        <v>593221.36</v>
      </c>
      <c r="P268" s="15">
        <v>403382.81</v>
      </c>
      <c r="Q268" s="11" t="s">
        <v>1</v>
      </c>
      <c r="R268" s="11" t="s">
        <v>1</v>
      </c>
      <c r="S268" s="11" t="s">
        <v>1</v>
      </c>
      <c r="T268" s="11" t="s">
        <v>1</v>
      </c>
      <c r="U268" s="11" t="s">
        <v>1</v>
      </c>
      <c r="V268" s="11" t="s">
        <v>1</v>
      </c>
      <c r="W268" s="15">
        <v>403382.81</v>
      </c>
      <c r="X268" s="11" t="s">
        <v>1</v>
      </c>
      <c r="Y268" s="15">
        <v>189838.55</v>
      </c>
      <c r="Z268" s="11" t="s">
        <v>1</v>
      </c>
      <c r="AA268" s="11" t="s">
        <v>1</v>
      </c>
    </row>
    <row r="269" spans="2:27" ht="51" x14ac:dyDescent="0.25">
      <c r="B269" s="10">
        <v>260</v>
      </c>
      <c r="C269" s="11" t="s">
        <v>31</v>
      </c>
      <c r="D269" s="11" t="s">
        <v>32</v>
      </c>
      <c r="E269" s="11" t="s">
        <v>718</v>
      </c>
      <c r="F269" s="11" t="s">
        <v>719</v>
      </c>
      <c r="G269" s="11" t="s">
        <v>35</v>
      </c>
      <c r="H269" s="12">
        <v>44042</v>
      </c>
      <c r="I269" s="11" t="s">
        <v>54</v>
      </c>
      <c r="J269" s="11" t="s">
        <v>55</v>
      </c>
      <c r="K269" s="11"/>
      <c r="L269" s="13">
        <v>4</v>
      </c>
      <c r="M269" s="14">
        <v>36</v>
      </c>
      <c r="N269" s="15">
        <v>599604.21</v>
      </c>
      <c r="O269" s="15">
        <v>599604.21</v>
      </c>
      <c r="P269" s="15">
        <v>509663.57</v>
      </c>
      <c r="Q269" s="11" t="s">
        <v>1</v>
      </c>
      <c r="R269" s="11" t="s">
        <v>1</v>
      </c>
      <c r="S269" s="11" t="s">
        <v>1</v>
      </c>
      <c r="T269" s="15">
        <v>44970.32</v>
      </c>
      <c r="U269" s="11" t="s">
        <v>1</v>
      </c>
      <c r="V269" s="11" t="s">
        <v>1</v>
      </c>
      <c r="W269" s="15">
        <v>589710.74</v>
      </c>
      <c r="X269" s="15">
        <v>35076.85</v>
      </c>
      <c r="Y269" s="15">
        <v>9893.4699999999993</v>
      </c>
      <c r="Z269" s="11" t="s">
        <v>1</v>
      </c>
      <c r="AA269" s="11" t="s">
        <v>1</v>
      </c>
    </row>
    <row r="270" spans="2:27" ht="51" x14ac:dyDescent="0.25">
      <c r="B270" s="10">
        <v>261</v>
      </c>
      <c r="C270" s="11" t="s">
        <v>31</v>
      </c>
      <c r="D270" s="11" t="s">
        <v>32</v>
      </c>
      <c r="E270" s="11" t="s">
        <v>720</v>
      </c>
      <c r="F270" s="11" t="s">
        <v>721</v>
      </c>
      <c r="G270" s="11" t="s">
        <v>40</v>
      </c>
      <c r="H270" s="12">
        <v>42698</v>
      </c>
      <c r="I270" s="11" t="s">
        <v>722</v>
      </c>
      <c r="J270" s="11" t="s">
        <v>723</v>
      </c>
      <c r="K270" s="11"/>
      <c r="L270" s="13">
        <v>1</v>
      </c>
      <c r="M270" s="14">
        <v>30</v>
      </c>
      <c r="N270" s="15">
        <v>186100.38</v>
      </c>
      <c r="O270" s="15">
        <v>156100.38</v>
      </c>
      <c r="P270" s="15">
        <v>124880.3</v>
      </c>
      <c r="Q270" s="11" t="s">
        <v>1</v>
      </c>
      <c r="R270" s="11" t="s">
        <v>1</v>
      </c>
      <c r="S270" s="11" t="s">
        <v>1</v>
      </c>
      <c r="T270" s="11" t="s">
        <v>1</v>
      </c>
      <c r="U270" s="11" t="s">
        <v>1</v>
      </c>
      <c r="V270" s="11" t="s">
        <v>1</v>
      </c>
      <c r="W270" s="15">
        <v>124880.3</v>
      </c>
      <c r="X270" s="11" t="s">
        <v>1</v>
      </c>
      <c r="Y270" s="15">
        <v>31220.080000000002</v>
      </c>
      <c r="Z270" s="11" t="s">
        <v>1</v>
      </c>
      <c r="AA270" s="15">
        <v>30000</v>
      </c>
    </row>
    <row r="271" spans="2:27" ht="38.25" x14ac:dyDescent="0.25">
      <c r="B271" s="10">
        <v>262</v>
      </c>
      <c r="C271" s="11" t="s">
        <v>31</v>
      </c>
      <c r="D271" s="11" t="s">
        <v>32</v>
      </c>
      <c r="E271" s="11" t="s">
        <v>724</v>
      </c>
      <c r="F271" s="11" t="s">
        <v>725</v>
      </c>
      <c r="G271" s="11" t="s">
        <v>40</v>
      </c>
      <c r="H271" s="12">
        <v>42698</v>
      </c>
      <c r="I271" s="11" t="s">
        <v>83</v>
      </c>
      <c r="J271" s="11" t="s">
        <v>84</v>
      </c>
      <c r="K271" s="11" t="s">
        <v>726</v>
      </c>
      <c r="L271" s="13">
        <v>2</v>
      </c>
      <c r="M271" s="14">
        <v>36</v>
      </c>
      <c r="N271" s="15">
        <v>648000</v>
      </c>
      <c r="O271" s="15">
        <v>648000</v>
      </c>
      <c r="P271" s="15">
        <v>550800</v>
      </c>
      <c r="Q271" s="11" t="s">
        <v>1</v>
      </c>
      <c r="R271" s="11" t="s">
        <v>1</v>
      </c>
      <c r="S271" s="11" t="s">
        <v>1</v>
      </c>
      <c r="T271" s="15">
        <v>48600</v>
      </c>
      <c r="U271" s="11" t="s">
        <v>1</v>
      </c>
      <c r="V271" s="11" t="s">
        <v>1</v>
      </c>
      <c r="W271" s="15">
        <v>599400</v>
      </c>
      <c r="X271" s="11" t="s">
        <v>1</v>
      </c>
      <c r="Y271" s="15">
        <v>48600</v>
      </c>
      <c r="Z271" s="11" t="s">
        <v>1</v>
      </c>
      <c r="AA271" s="11" t="s">
        <v>1</v>
      </c>
    </row>
    <row r="272" spans="2:27" ht="51" x14ac:dyDescent="0.25">
      <c r="B272" s="10">
        <v>263</v>
      </c>
      <c r="C272" s="11" t="s">
        <v>31</v>
      </c>
      <c r="D272" s="11" t="s">
        <v>32</v>
      </c>
      <c r="E272" s="11" t="s">
        <v>727</v>
      </c>
      <c r="F272" s="11" t="s">
        <v>728</v>
      </c>
      <c r="G272" s="11" t="s">
        <v>40</v>
      </c>
      <c r="H272" s="12">
        <v>42699</v>
      </c>
      <c r="I272" s="11" t="s">
        <v>729</v>
      </c>
      <c r="J272" s="11" t="s">
        <v>730</v>
      </c>
      <c r="K272" s="11" t="s">
        <v>101</v>
      </c>
      <c r="L272" s="13">
        <v>2</v>
      </c>
      <c r="M272" s="14">
        <v>24</v>
      </c>
      <c r="N272" s="15">
        <v>170000</v>
      </c>
      <c r="O272" s="15">
        <v>170000</v>
      </c>
      <c r="P272" s="15">
        <v>129200</v>
      </c>
      <c r="Q272" s="11" t="s">
        <v>1</v>
      </c>
      <c r="R272" s="11" t="s">
        <v>1</v>
      </c>
      <c r="S272" s="11" t="s">
        <v>1</v>
      </c>
      <c r="T272" s="11" t="s">
        <v>1</v>
      </c>
      <c r="U272" s="11" t="s">
        <v>1</v>
      </c>
      <c r="V272" s="11" t="s">
        <v>1</v>
      </c>
      <c r="W272" s="15">
        <v>129200</v>
      </c>
      <c r="X272" s="11" t="s">
        <v>1</v>
      </c>
      <c r="Y272" s="15">
        <v>40800</v>
      </c>
      <c r="Z272" s="11" t="s">
        <v>1</v>
      </c>
      <c r="AA272" s="11" t="s">
        <v>1</v>
      </c>
    </row>
    <row r="273" spans="2:27" x14ac:dyDescent="0.25">
      <c r="B273" s="10">
        <v>264</v>
      </c>
      <c r="C273" s="11" t="s">
        <v>31</v>
      </c>
      <c r="D273" s="11" t="s">
        <v>32</v>
      </c>
      <c r="E273" s="11" t="s">
        <v>731</v>
      </c>
      <c r="F273" s="11" t="s">
        <v>732</v>
      </c>
      <c r="G273" s="11" t="s">
        <v>40</v>
      </c>
      <c r="H273" s="12">
        <v>42698</v>
      </c>
      <c r="I273" s="11" t="s">
        <v>47</v>
      </c>
      <c r="J273" s="11" t="s">
        <v>48</v>
      </c>
      <c r="K273" s="11" t="s">
        <v>733</v>
      </c>
      <c r="L273" s="13">
        <v>2</v>
      </c>
      <c r="M273" s="14">
        <v>36</v>
      </c>
      <c r="N273" s="15">
        <v>562563</v>
      </c>
      <c r="O273" s="15">
        <v>562563</v>
      </c>
      <c r="P273" s="15">
        <v>478178</v>
      </c>
      <c r="Q273" s="11" t="s">
        <v>1</v>
      </c>
      <c r="R273" s="11" t="s">
        <v>1</v>
      </c>
      <c r="S273" s="11" t="s">
        <v>1</v>
      </c>
      <c r="T273" s="15">
        <v>42192</v>
      </c>
      <c r="U273" s="11" t="s">
        <v>1</v>
      </c>
      <c r="V273" s="11" t="s">
        <v>1</v>
      </c>
      <c r="W273" s="15">
        <v>562563</v>
      </c>
      <c r="X273" s="15">
        <v>42193</v>
      </c>
      <c r="Y273" s="11" t="s">
        <v>1</v>
      </c>
      <c r="Z273" s="11" t="s">
        <v>1</v>
      </c>
      <c r="AA273" s="11" t="s">
        <v>1</v>
      </c>
    </row>
    <row r="274" spans="2:27" ht="25.5" x14ac:dyDescent="0.25">
      <c r="B274" s="10">
        <v>265</v>
      </c>
      <c r="C274" s="11" t="s">
        <v>31</v>
      </c>
      <c r="D274" s="11" t="s">
        <v>32</v>
      </c>
      <c r="E274" s="11" t="s">
        <v>734</v>
      </c>
      <c r="F274" s="11" t="s">
        <v>735</v>
      </c>
      <c r="G274" s="11" t="s">
        <v>40</v>
      </c>
      <c r="H274" s="12">
        <v>42698</v>
      </c>
      <c r="I274" s="11" t="s">
        <v>83</v>
      </c>
      <c r="J274" s="11" t="s">
        <v>84</v>
      </c>
      <c r="K274" s="11"/>
      <c r="L274" s="13">
        <v>1</v>
      </c>
      <c r="M274" s="14">
        <v>36</v>
      </c>
      <c r="N274" s="15">
        <v>493429.53</v>
      </c>
      <c r="O274" s="15">
        <v>493429.53</v>
      </c>
      <c r="P274" s="15">
        <v>419415.09</v>
      </c>
      <c r="Q274" s="11" t="s">
        <v>1</v>
      </c>
      <c r="R274" s="11" t="s">
        <v>1</v>
      </c>
      <c r="S274" s="11" t="s">
        <v>1</v>
      </c>
      <c r="T274" s="15">
        <v>37007.22</v>
      </c>
      <c r="U274" s="11" t="s">
        <v>1</v>
      </c>
      <c r="V274" s="11" t="s">
        <v>1</v>
      </c>
      <c r="W274" s="15">
        <v>493429.53</v>
      </c>
      <c r="X274" s="15">
        <v>37007.22</v>
      </c>
      <c r="Y274" s="11" t="s">
        <v>1</v>
      </c>
      <c r="Z274" s="11" t="s">
        <v>1</v>
      </c>
      <c r="AA274" s="11" t="s">
        <v>1</v>
      </c>
    </row>
    <row r="275" spans="2:27" ht="51" x14ac:dyDescent="0.25">
      <c r="B275" s="10">
        <v>266</v>
      </c>
      <c r="C275" s="11" t="s">
        <v>31</v>
      </c>
      <c r="D275" s="11" t="s">
        <v>32</v>
      </c>
      <c r="E275" s="11" t="s">
        <v>736</v>
      </c>
      <c r="F275" s="11" t="s">
        <v>737</v>
      </c>
      <c r="G275" s="11" t="s">
        <v>35</v>
      </c>
      <c r="H275" s="12">
        <v>43805</v>
      </c>
      <c r="I275" s="11" t="s">
        <v>738</v>
      </c>
      <c r="J275" s="11" t="s">
        <v>739</v>
      </c>
      <c r="K275" s="11"/>
      <c r="L275" s="13">
        <v>1</v>
      </c>
      <c r="M275" s="14">
        <v>25</v>
      </c>
      <c r="N275" s="15">
        <v>647034.06000000006</v>
      </c>
      <c r="O275" s="15">
        <v>647034.06000000006</v>
      </c>
      <c r="P275" s="15">
        <v>385955.82</v>
      </c>
      <c r="Q275" s="11" t="s">
        <v>1</v>
      </c>
      <c r="R275" s="11" t="s">
        <v>1</v>
      </c>
      <c r="S275" s="11" t="s">
        <v>1</v>
      </c>
      <c r="T275" s="11" t="s">
        <v>1</v>
      </c>
      <c r="U275" s="11" t="s">
        <v>1</v>
      </c>
      <c r="V275" s="11" t="s">
        <v>1</v>
      </c>
      <c r="W275" s="15">
        <v>385955.82</v>
      </c>
      <c r="X275" s="11" t="s">
        <v>1</v>
      </c>
      <c r="Y275" s="15">
        <v>261078.24</v>
      </c>
      <c r="Z275" s="11" t="s">
        <v>1</v>
      </c>
      <c r="AA275" s="11" t="s">
        <v>1</v>
      </c>
    </row>
    <row r="276" spans="2:27" ht="51" x14ac:dyDescent="0.25">
      <c r="B276" s="10">
        <v>267</v>
      </c>
      <c r="C276" s="11" t="s">
        <v>31</v>
      </c>
      <c r="D276" s="11" t="s">
        <v>32</v>
      </c>
      <c r="E276" s="11" t="s">
        <v>740</v>
      </c>
      <c r="F276" s="11" t="s">
        <v>741</v>
      </c>
      <c r="G276" s="11" t="s">
        <v>40</v>
      </c>
      <c r="H276" s="12">
        <v>42699</v>
      </c>
      <c r="I276" s="11" t="s">
        <v>742</v>
      </c>
      <c r="J276" s="11" t="s">
        <v>743</v>
      </c>
      <c r="K276" s="11"/>
      <c r="L276" s="13">
        <v>1</v>
      </c>
      <c r="M276" s="14">
        <v>18</v>
      </c>
      <c r="N276" s="15">
        <v>506579.34</v>
      </c>
      <c r="O276" s="15">
        <v>478607.34</v>
      </c>
      <c r="P276" s="15">
        <v>382885.86</v>
      </c>
      <c r="Q276" s="11" t="s">
        <v>1</v>
      </c>
      <c r="R276" s="11" t="s">
        <v>1</v>
      </c>
      <c r="S276" s="11" t="s">
        <v>1</v>
      </c>
      <c r="T276" s="11" t="s">
        <v>1</v>
      </c>
      <c r="U276" s="11" t="s">
        <v>1</v>
      </c>
      <c r="V276" s="11" t="s">
        <v>1</v>
      </c>
      <c r="W276" s="15">
        <v>382885.86</v>
      </c>
      <c r="X276" s="11" t="s">
        <v>1</v>
      </c>
      <c r="Y276" s="15">
        <v>95721.48</v>
      </c>
      <c r="Z276" s="11" t="s">
        <v>1</v>
      </c>
      <c r="AA276" s="15">
        <v>27972</v>
      </c>
    </row>
    <row r="277" spans="2:27" ht="25.5" x14ac:dyDescent="0.25">
      <c r="B277" s="10">
        <v>268</v>
      </c>
      <c r="C277" s="11" t="s">
        <v>31</v>
      </c>
      <c r="D277" s="11" t="s">
        <v>32</v>
      </c>
      <c r="E277" s="11" t="s">
        <v>744</v>
      </c>
      <c r="F277" s="11" t="s">
        <v>745</v>
      </c>
      <c r="G277" s="11" t="s">
        <v>40</v>
      </c>
      <c r="H277" s="12">
        <v>42698</v>
      </c>
      <c r="I277" s="11" t="s">
        <v>54</v>
      </c>
      <c r="J277" s="11" t="s">
        <v>55</v>
      </c>
      <c r="K277" s="11"/>
      <c r="L277" s="13">
        <v>1</v>
      </c>
      <c r="M277" s="14">
        <v>36</v>
      </c>
      <c r="N277" s="15">
        <v>645000</v>
      </c>
      <c r="O277" s="15">
        <v>645000</v>
      </c>
      <c r="P277" s="15">
        <v>548250</v>
      </c>
      <c r="Q277" s="11" t="s">
        <v>1</v>
      </c>
      <c r="R277" s="11" t="s">
        <v>1</v>
      </c>
      <c r="S277" s="11" t="s">
        <v>1</v>
      </c>
      <c r="T277" s="15">
        <v>48375</v>
      </c>
      <c r="U277" s="11" t="s">
        <v>1</v>
      </c>
      <c r="V277" s="11" t="s">
        <v>1</v>
      </c>
      <c r="W277" s="15">
        <v>596625</v>
      </c>
      <c r="X277" s="11" t="s">
        <v>1</v>
      </c>
      <c r="Y277" s="15">
        <v>48375</v>
      </c>
      <c r="Z277" s="11" t="s">
        <v>1</v>
      </c>
      <c r="AA277" s="11" t="s">
        <v>1</v>
      </c>
    </row>
    <row r="278" spans="2:27" ht="25.5" x14ac:dyDescent="0.25">
      <c r="B278" s="10">
        <v>269</v>
      </c>
      <c r="C278" s="11" t="s">
        <v>31</v>
      </c>
      <c r="D278" s="11" t="s">
        <v>32</v>
      </c>
      <c r="E278" s="11" t="s">
        <v>746</v>
      </c>
      <c r="F278" s="11" t="s">
        <v>747</v>
      </c>
      <c r="G278" s="11" t="s">
        <v>40</v>
      </c>
      <c r="H278" s="12">
        <v>42698</v>
      </c>
      <c r="I278" s="11" t="s">
        <v>47</v>
      </c>
      <c r="J278" s="11" t="s">
        <v>48</v>
      </c>
      <c r="K278" s="11" t="s">
        <v>748</v>
      </c>
      <c r="L278" s="13">
        <v>3</v>
      </c>
      <c r="M278" s="14">
        <v>24</v>
      </c>
      <c r="N278" s="15">
        <v>430354.85</v>
      </c>
      <c r="O278" s="15">
        <v>430354.85</v>
      </c>
      <c r="P278" s="15">
        <v>365801.62</v>
      </c>
      <c r="Q278" s="11" t="s">
        <v>1</v>
      </c>
      <c r="R278" s="11" t="s">
        <v>1</v>
      </c>
      <c r="S278" s="11" t="s">
        <v>1</v>
      </c>
      <c r="T278" s="15">
        <v>32276.61</v>
      </c>
      <c r="U278" s="11" t="s">
        <v>1</v>
      </c>
      <c r="V278" s="11" t="s">
        <v>1</v>
      </c>
      <c r="W278" s="15">
        <v>398078.23</v>
      </c>
      <c r="X278" s="11" t="s">
        <v>1</v>
      </c>
      <c r="Y278" s="15">
        <v>32276.62</v>
      </c>
      <c r="Z278" s="11" t="s">
        <v>1</v>
      </c>
      <c r="AA278" s="11" t="s">
        <v>1</v>
      </c>
    </row>
    <row r="279" spans="2:27" ht="25.5" x14ac:dyDescent="0.25">
      <c r="B279" s="10">
        <v>270</v>
      </c>
      <c r="C279" s="11" t="s">
        <v>31</v>
      </c>
      <c r="D279" s="11" t="s">
        <v>32</v>
      </c>
      <c r="E279" s="11" t="s">
        <v>749</v>
      </c>
      <c r="F279" s="11" t="s">
        <v>750</v>
      </c>
      <c r="G279" s="11" t="s">
        <v>40</v>
      </c>
      <c r="H279" s="12">
        <v>42699</v>
      </c>
      <c r="I279" s="11" t="s">
        <v>751</v>
      </c>
      <c r="J279" s="11" t="s">
        <v>752</v>
      </c>
      <c r="K279" s="11"/>
      <c r="L279" s="13">
        <v>1</v>
      </c>
      <c r="M279" s="14">
        <v>36</v>
      </c>
      <c r="N279" s="15">
        <v>378006</v>
      </c>
      <c r="O279" s="15">
        <v>355430</v>
      </c>
      <c r="P279" s="15">
        <v>221194.52</v>
      </c>
      <c r="Q279" s="11" t="s">
        <v>1</v>
      </c>
      <c r="R279" s="11" t="s">
        <v>1</v>
      </c>
      <c r="S279" s="11" t="s">
        <v>1</v>
      </c>
      <c r="T279" s="11" t="s">
        <v>1</v>
      </c>
      <c r="U279" s="11" t="s">
        <v>1</v>
      </c>
      <c r="V279" s="11" t="s">
        <v>1</v>
      </c>
      <c r="W279" s="15">
        <v>221194.52</v>
      </c>
      <c r="X279" s="11" t="s">
        <v>1</v>
      </c>
      <c r="Y279" s="15">
        <v>134235.48000000001</v>
      </c>
      <c r="Z279" s="15">
        <v>22576</v>
      </c>
      <c r="AA279" s="11" t="s">
        <v>1</v>
      </c>
    </row>
    <row r="280" spans="2:27" ht="76.5" x14ac:dyDescent="0.25">
      <c r="B280" s="10">
        <v>271</v>
      </c>
      <c r="C280" s="11" t="s">
        <v>31</v>
      </c>
      <c r="D280" s="11" t="s">
        <v>32</v>
      </c>
      <c r="E280" s="11" t="s">
        <v>753</v>
      </c>
      <c r="F280" s="11" t="s">
        <v>754</v>
      </c>
      <c r="G280" s="11" t="s">
        <v>35</v>
      </c>
      <c r="H280" s="12">
        <v>43962</v>
      </c>
      <c r="I280" s="11" t="s">
        <v>157</v>
      </c>
      <c r="J280" s="11" t="s">
        <v>158</v>
      </c>
      <c r="K280" s="11"/>
      <c r="L280" s="13">
        <v>2</v>
      </c>
      <c r="M280" s="14">
        <v>36</v>
      </c>
      <c r="N280" s="15">
        <v>647381.43999999994</v>
      </c>
      <c r="O280" s="15">
        <v>647381.43999999994</v>
      </c>
      <c r="P280" s="15">
        <v>550274.22</v>
      </c>
      <c r="Q280" s="11" t="s">
        <v>1</v>
      </c>
      <c r="R280" s="11" t="s">
        <v>1</v>
      </c>
      <c r="S280" s="11" t="s">
        <v>1</v>
      </c>
      <c r="T280" s="15">
        <v>48553.61</v>
      </c>
      <c r="U280" s="11" t="s">
        <v>1</v>
      </c>
      <c r="V280" s="11" t="s">
        <v>1</v>
      </c>
      <c r="W280" s="15">
        <v>615400.80000000005</v>
      </c>
      <c r="X280" s="15">
        <v>16572.97</v>
      </c>
      <c r="Y280" s="15">
        <v>31980.639999999999</v>
      </c>
      <c r="Z280" s="11" t="s">
        <v>1</v>
      </c>
      <c r="AA280" s="11" t="s">
        <v>1</v>
      </c>
    </row>
    <row r="281" spans="2:27" ht="25.5" x14ac:dyDescent="0.25">
      <c r="B281" s="10">
        <v>272</v>
      </c>
      <c r="C281" s="11" t="s">
        <v>31</v>
      </c>
      <c r="D281" s="11" t="s">
        <v>32</v>
      </c>
      <c r="E281" s="11" t="s">
        <v>755</v>
      </c>
      <c r="F281" s="11" t="s">
        <v>756</v>
      </c>
      <c r="G281" s="11" t="s">
        <v>40</v>
      </c>
      <c r="H281" s="12">
        <v>42699</v>
      </c>
      <c r="I281" s="11" t="s">
        <v>54</v>
      </c>
      <c r="J281" s="11" t="s">
        <v>55</v>
      </c>
      <c r="K281" s="11"/>
      <c r="L281" s="13">
        <v>1</v>
      </c>
      <c r="M281" s="14">
        <v>36</v>
      </c>
      <c r="N281" s="15">
        <v>601416.44999999995</v>
      </c>
      <c r="O281" s="15">
        <v>601416.44999999995</v>
      </c>
      <c r="P281" s="15">
        <v>511203.95</v>
      </c>
      <c r="Q281" s="11" t="s">
        <v>1</v>
      </c>
      <c r="R281" s="11" t="s">
        <v>1</v>
      </c>
      <c r="S281" s="11" t="s">
        <v>1</v>
      </c>
      <c r="T281" s="15">
        <v>45106.25</v>
      </c>
      <c r="U281" s="11" t="s">
        <v>1</v>
      </c>
      <c r="V281" s="11" t="s">
        <v>1</v>
      </c>
      <c r="W281" s="15">
        <v>556310.19999999995</v>
      </c>
      <c r="X281" s="11" t="s">
        <v>1</v>
      </c>
      <c r="Y281" s="15">
        <v>45106.25</v>
      </c>
      <c r="Z281" s="11" t="s">
        <v>1</v>
      </c>
      <c r="AA281" s="11" t="s">
        <v>1</v>
      </c>
    </row>
    <row r="282" spans="2:27" ht="38.25" x14ac:dyDescent="0.25">
      <c r="B282" s="10">
        <v>273</v>
      </c>
      <c r="C282" s="11" t="s">
        <v>31</v>
      </c>
      <c r="D282" s="11" t="s">
        <v>32</v>
      </c>
      <c r="E282" s="11" t="s">
        <v>757</v>
      </c>
      <c r="F282" s="11" t="s">
        <v>758</v>
      </c>
      <c r="G282" s="11" t="s">
        <v>40</v>
      </c>
      <c r="H282" s="12">
        <v>42699</v>
      </c>
      <c r="I282" s="11" t="s">
        <v>47</v>
      </c>
      <c r="J282" s="11" t="s">
        <v>48</v>
      </c>
      <c r="K282" s="11" t="s">
        <v>759</v>
      </c>
      <c r="L282" s="13">
        <v>4</v>
      </c>
      <c r="M282" s="14">
        <v>24</v>
      </c>
      <c r="N282" s="15">
        <v>597344</v>
      </c>
      <c r="O282" s="15">
        <v>597344</v>
      </c>
      <c r="P282" s="15">
        <v>507742.41</v>
      </c>
      <c r="Q282" s="11" t="s">
        <v>1</v>
      </c>
      <c r="R282" s="11" t="s">
        <v>1</v>
      </c>
      <c r="S282" s="11" t="s">
        <v>1</v>
      </c>
      <c r="T282" s="15">
        <v>44800.79</v>
      </c>
      <c r="U282" s="11" t="s">
        <v>1</v>
      </c>
      <c r="V282" s="11" t="s">
        <v>1</v>
      </c>
      <c r="W282" s="15">
        <v>552543.19999999995</v>
      </c>
      <c r="X282" s="11" t="s">
        <v>1</v>
      </c>
      <c r="Y282" s="15">
        <v>44800.800000000003</v>
      </c>
      <c r="Z282" s="11" t="s">
        <v>1</v>
      </c>
      <c r="AA282" s="11" t="s">
        <v>1</v>
      </c>
    </row>
    <row r="283" spans="2:27" ht="38.25" x14ac:dyDescent="0.25">
      <c r="B283" s="10">
        <v>274</v>
      </c>
      <c r="C283" s="11" t="s">
        <v>31</v>
      </c>
      <c r="D283" s="11" t="s">
        <v>32</v>
      </c>
      <c r="E283" s="11" t="s">
        <v>760</v>
      </c>
      <c r="F283" s="11" t="s">
        <v>761</v>
      </c>
      <c r="G283" s="11" t="s">
        <v>40</v>
      </c>
      <c r="H283" s="12">
        <v>42573</v>
      </c>
      <c r="I283" s="11" t="s">
        <v>47</v>
      </c>
      <c r="J283" s="11" t="s">
        <v>48</v>
      </c>
      <c r="K283" s="11"/>
      <c r="L283" s="13">
        <v>1</v>
      </c>
      <c r="M283" s="14">
        <v>30</v>
      </c>
      <c r="N283" s="15">
        <v>646614.36</v>
      </c>
      <c r="O283" s="15">
        <v>646614.36</v>
      </c>
      <c r="P283" s="15">
        <v>549622.19999999995</v>
      </c>
      <c r="Q283" s="11" t="s">
        <v>1</v>
      </c>
      <c r="R283" s="11" t="s">
        <v>1</v>
      </c>
      <c r="S283" s="11" t="s">
        <v>1</v>
      </c>
      <c r="T283" s="15">
        <v>48496.08</v>
      </c>
      <c r="U283" s="11" t="s">
        <v>1</v>
      </c>
      <c r="V283" s="11" t="s">
        <v>1</v>
      </c>
      <c r="W283" s="15">
        <v>598118.28</v>
      </c>
      <c r="X283" s="11" t="s">
        <v>1</v>
      </c>
      <c r="Y283" s="15">
        <v>48496.08</v>
      </c>
      <c r="Z283" s="11" t="s">
        <v>1</v>
      </c>
      <c r="AA283" s="11" t="s">
        <v>1</v>
      </c>
    </row>
    <row r="284" spans="2:27" ht="63.75" x14ac:dyDescent="0.25">
      <c r="B284" s="10">
        <v>275</v>
      </c>
      <c r="C284" s="11" t="s">
        <v>31</v>
      </c>
      <c r="D284" s="11" t="s">
        <v>32</v>
      </c>
      <c r="E284" s="11" t="s">
        <v>762</v>
      </c>
      <c r="F284" s="11" t="s">
        <v>763</v>
      </c>
      <c r="G284" s="11" t="s">
        <v>40</v>
      </c>
      <c r="H284" s="12">
        <v>42576</v>
      </c>
      <c r="I284" s="11" t="s">
        <v>139</v>
      </c>
      <c r="J284" s="11" t="s">
        <v>140</v>
      </c>
      <c r="K284" s="11"/>
      <c r="L284" s="13">
        <v>1</v>
      </c>
      <c r="M284" s="14">
        <v>24</v>
      </c>
      <c r="N284" s="15">
        <v>203972.8</v>
      </c>
      <c r="O284" s="15">
        <v>203972.8</v>
      </c>
      <c r="P284" s="15">
        <v>188674.84</v>
      </c>
      <c r="Q284" s="11" t="s">
        <v>1</v>
      </c>
      <c r="R284" s="11" t="s">
        <v>1</v>
      </c>
      <c r="S284" s="11" t="s">
        <v>1</v>
      </c>
      <c r="T284" s="15">
        <v>15297.96</v>
      </c>
      <c r="U284" s="11" t="s">
        <v>1</v>
      </c>
      <c r="V284" s="11" t="s">
        <v>1</v>
      </c>
      <c r="W284" s="15">
        <v>203972.8</v>
      </c>
      <c r="X284" s="11" t="s">
        <v>1</v>
      </c>
      <c r="Y284" s="11" t="s">
        <v>1</v>
      </c>
      <c r="Z284" s="11" t="s">
        <v>1</v>
      </c>
      <c r="AA284" s="11" t="s">
        <v>1</v>
      </c>
    </row>
    <row r="285" spans="2:27" ht="25.5" x14ac:dyDescent="0.25">
      <c r="B285" s="10">
        <v>276</v>
      </c>
      <c r="C285" s="11" t="s">
        <v>31</v>
      </c>
      <c r="D285" s="11" t="s">
        <v>32</v>
      </c>
      <c r="E285" s="11" t="s">
        <v>764</v>
      </c>
      <c r="F285" s="11" t="s">
        <v>765</v>
      </c>
      <c r="G285" s="11" t="s">
        <v>40</v>
      </c>
      <c r="H285" s="12">
        <v>42699</v>
      </c>
      <c r="I285" s="11" t="s">
        <v>301</v>
      </c>
      <c r="J285" s="11" t="s">
        <v>302</v>
      </c>
      <c r="K285" s="11"/>
      <c r="L285" s="13">
        <v>1</v>
      </c>
      <c r="M285" s="14">
        <v>30</v>
      </c>
      <c r="N285" s="15">
        <v>649461.91</v>
      </c>
      <c r="O285" s="15">
        <v>648141.91</v>
      </c>
      <c r="P285" s="15">
        <v>550920.63</v>
      </c>
      <c r="Q285" s="11" t="s">
        <v>1</v>
      </c>
      <c r="R285" s="11" t="s">
        <v>1</v>
      </c>
      <c r="S285" s="11" t="s">
        <v>1</v>
      </c>
      <c r="T285" s="15">
        <v>48610.63</v>
      </c>
      <c r="U285" s="11" t="s">
        <v>1</v>
      </c>
      <c r="V285" s="11" t="s">
        <v>1</v>
      </c>
      <c r="W285" s="15">
        <v>599531.26</v>
      </c>
      <c r="X285" s="11" t="s">
        <v>1</v>
      </c>
      <c r="Y285" s="15">
        <v>48610.65</v>
      </c>
      <c r="Z285" s="11" t="s">
        <v>1</v>
      </c>
      <c r="AA285" s="15">
        <v>1320</v>
      </c>
    </row>
    <row r="286" spans="2:27" ht="76.5" x14ac:dyDescent="0.25">
      <c r="B286" s="10">
        <v>277</v>
      </c>
      <c r="C286" s="11" t="s">
        <v>31</v>
      </c>
      <c r="D286" s="11" t="s">
        <v>32</v>
      </c>
      <c r="E286" s="11" t="s">
        <v>766</v>
      </c>
      <c r="F286" s="11" t="s">
        <v>767</v>
      </c>
      <c r="G286" s="11" t="s">
        <v>40</v>
      </c>
      <c r="H286" s="12">
        <v>42555</v>
      </c>
      <c r="I286" s="11" t="s">
        <v>47</v>
      </c>
      <c r="J286" s="11" t="s">
        <v>48</v>
      </c>
      <c r="K286" s="11"/>
      <c r="L286" s="13">
        <v>1</v>
      </c>
      <c r="M286" s="14">
        <v>18</v>
      </c>
      <c r="N286" s="15">
        <v>380232.68</v>
      </c>
      <c r="O286" s="15">
        <v>380232.68</v>
      </c>
      <c r="P286" s="15">
        <v>323197.78000000003</v>
      </c>
      <c r="Q286" s="11" t="s">
        <v>1</v>
      </c>
      <c r="R286" s="11" t="s">
        <v>1</v>
      </c>
      <c r="S286" s="11" t="s">
        <v>1</v>
      </c>
      <c r="T286" s="15">
        <v>28517.45</v>
      </c>
      <c r="U286" s="11" t="s">
        <v>1</v>
      </c>
      <c r="V286" s="11" t="s">
        <v>1</v>
      </c>
      <c r="W286" s="15">
        <v>351715.23</v>
      </c>
      <c r="X286" s="11" t="s">
        <v>1</v>
      </c>
      <c r="Y286" s="15">
        <v>28517.45</v>
      </c>
      <c r="Z286" s="11" t="s">
        <v>1</v>
      </c>
      <c r="AA286" s="11" t="s">
        <v>1</v>
      </c>
    </row>
    <row r="287" spans="2:27" ht="38.25" x14ac:dyDescent="0.25">
      <c r="B287" s="10">
        <v>278</v>
      </c>
      <c r="C287" s="11" t="s">
        <v>31</v>
      </c>
      <c r="D287" s="11" t="s">
        <v>32</v>
      </c>
      <c r="E287" s="11" t="s">
        <v>768</v>
      </c>
      <c r="F287" s="11" t="s">
        <v>769</v>
      </c>
      <c r="G287" s="11" t="s">
        <v>40</v>
      </c>
      <c r="H287" s="12">
        <v>42559</v>
      </c>
      <c r="I287" s="11" t="s">
        <v>47</v>
      </c>
      <c r="J287" s="11" t="s">
        <v>48</v>
      </c>
      <c r="K287" s="11" t="s">
        <v>101</v>
      </c>
      <c r="L287" s="13">
        <v>2</v>
      </c>
      <c r="M287" s="14">
        <v>36</v>
      </c>
      <c r="N287" s="15">
        <v>610000</v>
      </c>
      <c r="O287" s="15">
        <v>610000</v>
      </c>
      <c r="P287" s="15">
        <v>518500.01</v>
      </c>
      <c r="Q287" s="11" t="s">
        <v>1</v>
      </c>
      <c r="R287" s="11" t="s">
        <v>1</v>
      </c>
      <c r="S287" s="11" t="s">
        <v>1</v>
      </c>
      <c r="T287" s="15">
        <v>45750</v>
      </c>
      <c r="U287" s="11" t="s">
        <v>1</v>
      </c>
      <c r="V287" s="11" t="s">
        <v>1</v>
      </c>
      <c r="W287" s="15">
        <v>564250.01</v>
      </c>
      <c r="X287" s="11" t="s">
        <v>1</v>
      </c>
      <c r="Y287" s="15">
        <v>45749.99</v>
      </c>
      <c r="Z287" s="11" t="s">
        <v>1</v>
      </c>
      <c r="AA287" s="11" t="s">
        <v>1</v>
      </c>
    </row>
    <row r="288" spans="2:27" ht="51" x14ac:dyDescent="0.25">
      <c r="B288" s="10">
        <v>279</v>
      </c>
      <c r="C288" s="11" t="s">
        <v>31</v>
      </c>
      <c r="D288" s="11" t="s">
        <v>32</v>
      </c>
      <c r="E288" s="11" t="s">
        <v>770</v>
      </c>
      <c r="F288" s="11" t="s">
        <v>771</v>
      </c>
      <c r="G288" s="11" t="s">
        <v>104</v>
      </c>
      <c r="H288" s="12">
        <v>42778</v>
      </c>
      <c r="I288" s="11" t="s">
        <v>772</v>
      </c>
      <c r="J288" s="11" t="s">
        <v>773</v>
      </c>
      <c r="K288" s="11"/>
      <c r="L288" s="13">
        <v>3</v>
      </c>
      <c r="M288" s="14">
        <v>36</v>
      </c>
      <c r="N288" s="15">
        <v>1002173.8</v>
      </c>
      <c r="O288" s="15">
        <v>841105.87</v>
      </c>
      <c r="P288" s="15">
        <v>599270.18999999994</v>
      </c>
      <c r="Q288" s="11" t="s">
        <v>1</v>
      </c>
      <c r="R288" s="11" t="s">
        <v>1</v>
      </c>
      <c r="S288" s="11" t="s">
        <v>1</v>
      </c>
      <c r="T288" s="11" t="s">
        <v>1</v>
      </c>
      <c r="U288" s="11" t="s">
        <v>1</v>
      </c>
      <c r="V288" s="11" t="s">
        <v>1</v>
      </c>
      <c r="W288" s="15">
        <v>599270.18999999994</v>
      </c>
      <c r="X288" s="11" t="s">
        <v>1</v>
      </c>
      <c r="Y288" s="15">
        <v>241835.68</v>
      </c>
      <c r="Z288" s="11" t="s">
        <v>1</v>
      </c>
      <c r="AA288" s="15">
        <v>161067.93</v>
      </c>
    </row>
    <row r="289" spans="2:27" ht="25.5" x14ac:dyDescent="0.25">
      <c r="B289" s="10">
        <v>280</v>
      </c>
      <c r="C289" s="11" t="s">
        <v>31</v>
      </c>
      <c r="D289" s="11" t="s">
        <v>32</v>
      </c>
      <c r="E289" s="11" t="s">
        <v>774</v>
      </c>
      <c r="F289" s="11" t="s">
        <v>775</v>
      </c>
      <c r="G289" s="11" t="s">
        <v>35</v>
      </c>
      <c r="H289" s="12">
        <v>43929</v>
      </c>
      <c r="I289" s="11" t="s">
        <v>692</v>
      </c>
      <c r="J289" s="11" t="s">
        <v>693</v>
      </c>
      <c r="K289" s="11"/>
      <c r="L289" s="13">
        <v>1</v>
      </c>
      <c r="M289" s="14">
        <v>35</v>
      </c>
      <c r="N289" s="15">
        <v>675157.34</v>
      </c>
      <c r="O289" s="15">
        <v>675157.34</v>
      </c>
      <c r="P289" s="15">
        <v>533374.29</v>
      </c>
      <c r="Q289" s="11" t="s">
        <v>1</v>
      </c>
      <c r="R289" s="11" t="s">
        <v>1</v>
      </c>
      <c r="S289" s="11" t="s">
        <v>1</v>
      </c>
      <c r="T289" s="15">
        <v>50636.81</v>
      </c>
      <c r="U289" s="11" t="s">
        <v>1</v>
      </c>
      <c r="V289" s="11" t="s">
        <v>1</v>
      </c>
      <c r="W289" s="15">
        <v>584011.1</v>
      </c>
      <c r="X289" s="11" t="s">
        <v>1</v>
      </c>
      <c r="Y289" s="15">
        <v>91146.240000000005</v>
      </c>
      <c r="Z289" s="11" t="s">
        <v>1</v>
      </c>
      <c r="AA289" s="11" t="s">
        <v>1</v>
      </c>
    </row>
    <row r="290" spans="2:27" ht="38.25" x14ac:dyDescent="0.25">
      <c r="B290" s="10">
        <v>281</v>
      </c>
      <c r="C290" s="11" t="s">
        <v>31</v>
      </c>
      <c r="D290" s="11" t="s">
        <v>32</v>
      </c>
      <c r="E290" s="11" t="s">
        <v>776</v>
      </c>
      <c r="F290" s="11" t="s">
        <v>777</v>
      </c>
      <c r="G290" s="11" t="s">
        <v>40</v>
      </c>
      <c r="H290" s="12">
        <v>42699</v>
      </c>
      <c r="I290" s="11" t="s">
        <v>692</v>
      </c>
      <c r="J290" s="11" t="s">
        <v>693</v>
      </c>
      <c r="K290" s="11"/>
      <c r="L290" s="13">
        <v>1</v>
      </c>
      <c r="M290" s="14">
        <v>28</v>
      </c>
      <c r="N290" s="15">
        <v>646193.81000000006</v>
      </c>
      <c r="O290" s="15">
        <v>646193.81000000006</v>
      </c>
      <c r="P290" s="15">
        <v>547972.35</v>
      </c>
      <c r="Q290" s="11" t="s">
        <v>1</v>
      </c>
      <c r="R290" s="11" t="s">
        <v>1</v>
      </c>
      <c r="S290" s="11" t="s">
        <v>1</v>
      </c>
      <c r="T290" s="15">
        <v>48464.53</v>
      </c>
      <c r="U290" s="11" t="s">
        <v>1</v>
      </c>
      <c r="V290" s="11" t="s">
        <v>1</v>
      </c>
      <c r="W290" s="15">
        <v>596436.88</v>
      </c>
      <c r="X290" s="11" t="s">
        <v>1</v>
      </c>
      <c r="Y290" s="15">
        <v>49756.93</v>
      </c>
      <c r="Z290" s="11" t="s">
        <v>1</v>
      </c>
      <c r="AA290" s="11" t="s">
        <v>1</v>
      </c>
    </row>
    <row r="291" spans="2:27" ht="38.25" x14ac:dyDescent="0.25">
      <c r="B291" s="10">
        <v>282</v>
      </c>
      <c r="C291" s="11" t="s">
        <v>31</v>
      </c>
      <c r="D291" s="11" t="s">
        <v>32</v>
      </c>
      <c r="E291" s="11" t="s">
        <v>778</v>
      </c>
      <c r="F291" s="11" t="s">
        <v>779</v>
      </c>
      <c r="G291" s="11" t="s">
        <v>40</v>
      </c>
      <c r="H291" s="12">
        <v>42698</v>
      </c>
      <c r="I291" s="11" t="s">
        <v>692</v>
      </c>
      <c r="J291" s="11" t="s">
        <v>693</v>
      </c>
      <c r="K291" s="11"/>
      <c r="L291" s="13">
        <v>1</v>
      </c>
      <c r="M291" s="14">
        <v>36</v>
      </c>
      <c r="N291" s="15">
        <v>648284.93999999994</v>
      </c>
      <c r="O291" s="15">
        <v>648284.93999999994</v>
      </c>
      <c r="P291" s="15">
        <v>551042.18999999994</v>
      </c>
      <c r="Q291" s="11" t="s">
        <v>1</v>
      </c>
      <c r="R291" s="11" t="s">
        <v>1</v>
      </c>
      <c r="S291" s="11" t="s">
        <v>1</v>
      </c>
      <c r="T291" s="15">
        <v>48621.37</v>
      </c>
      <c r="U291" s="11" t="s">
        <v>1</v>
      </c>
      <c r="V291" s="11" t="s">
        <v>1</v>
      </c>
      <c r="W291" s="15">
        <v>599663.56000000006</v>
      </c>
      <c r="X291" s="11" t="s">
        <v>1</v>
      </c>
      <c r="Y291" s="15">
        <v>48621.38</v>
      </c>
      <c r="Z291" s="11" t="s">
        <v>1</v>
      </c>
      <c r="AA291" s="11" t="s">
        <v>1</v>
      </c>
    </row>
    <row r="292" spans="2:27" ht="38.25" x14ac:dyDescent="0.25">
      <c r="B292" s="10">
        <v>283</v>
      </c>
      <c r="C292" s="11" t="s">
        <v>31</v>
      </c>
      <c r="D292" s="11" t="s">
        <v>32</v>
      </c>
      <c r="E292" s="11" t="s">
        <v>780</v>
      </c>
      <c r="F292" s="11" t="s">
        <v>781</v>
      </c>
      <c r="G292" s="11" t="s">
        <v>40</v>
      </c>
      <c r="H292" s="12">
        <v>42698</v>
      </c>
      <c r="I292" s="11" t="s">
        <v>692</v>
      </c>
      <c r="J292" s="11" t="s">
        <v>693</v>
      </c>
      <c r="K292" s="11"/>
      <c r="L292" s="13">
        <v>1</v>
      </c>
      <c r="M292" s="14">
        <v>36</v>
      </c>
      <c r="N292" s="15">
        <v>628140.5</v>
      </c>
      <c r="O292" s="15">
        <v>628140.5</v>
      </c>
      <c r="P292" s="15">
        <v>533919.42000000004</v>
      </c>
      <c r="Q292" s="11" t="s">
        <v>1</v>
      </c>
      <c r="R292" s="11" t="s">
        <v>1</v>
      </c>
      <c r="S292" s="11" t="s">
        <v>1</v>
      </c>
      <c r="T292" s="15">
        <v>47110.53</v>
      </c>
      <c r="U292" s="11" t="s">
        <v>1</v>
      </c>
      <c r="V292" s="11" t="s">
        <v>1</v>
      </c>
      <c r="W292" s="15">
        <v>581029.94999999995</v>
      </c>
      <c r="X292" s="11" t="s">
        <v>1</v>
      </c>
      <c r="Y292" s="15">
        <v>47110.55</v>
      </c>
      <c r="Z292" s="11" t="s">
        <v>1</v>
      </c>
      <c r="AA292" s="11" t="s">
        <v>1</v>
      </c>
    </row>
    <row r="293" spans="2:27" ht="38.25" x14ac:dyDescent="0.25">
      <c r="B293" s="10">
        <v>284</v>
      </c>
      <c r="C293" s="11" t="s">
        <v>31</v>
      </c>
      <c r="D293" s="11" t="s">
        <v>32</v>
      </c>
      <c r="E293" s="11" t="s">
        <v>782</v>
      </c>
      <c r="F293" s="11" t="s">
        <v>783</v>
      </c>
      <c r="G293" s="11" t="s">
        <v>40</v>
      </c>
      <c r="H293" s="12">
        <v>42698</v>
      </c>
      <c r="I293" s="11" t="s">
        <v>784</v>
      </c>
      <c r="J293" s="11" t="s">
        <v>785</v>
      </c>
      <c r="K293" s="11"/>
      <c r="L293" s="13">
        <v>1</v>
      </c>
      <c r="M293" s="14">
        <v>25</v>
      </c>
      <c r="N293" s="15">
        <v>377015.06</v>
      </c>
      <c r="O293" s="15">
        <v>361265.06</v>
      </c>
      <c r="P293" s="15">
        <v>274561.5</v>
      </c>
      <c r="Q293" s="11" t="s">
        <v>1</v>
      </c>
      <c r="R293" s="11" t="s">
        <v>1</v>
      </c>
      <c r="S293" s="11" t="s">
        <v>1</v>
      </c>
      <c r="T293" s="11" t="s">
        <v>1</v>
      </c>
      <c r="U293" s="11" t="s">
        <v>1</v>
      </c>
      <c r="V293" s="11" t="s">
        <v>1</v>
      </c>
      <c r="W293" s="15">
        <v>274561.5</v>
      </c>
      <c r="X293" s="11" t="s">
        <v>1</v>
      </c>
      <c r="Y293" s="15">
        <v>86703.56</v>
      </c>
      <c r="Z293" s="11" t="s">
        <v>1</v>
      </c>
      <c r="AA293" s="15">
        <v>15750</v>
      </c>
    </row>
    <row r="294" spans="2:27" ht="38.25" x14ac:dyDescent="0.25">
      <c r="B294" s="10">
        <v>285</v>
      </c>
      <c r="C294" s="11" t="s">
        <v>31</v>
      </c>
      <c r="D294" s="11" t="s">
        <v>32</v>
      </c>
      <c r="E294" s="11" t="s">
        <v>786</v>
      </c>
      <c r="F294" s="11" t="s">
        <v>787</v>
      </c>
      <c r="G294" s="11" t="s">
        <v>40</v>
      </c>
      <c r="H294" s="12">
        <v>42576</v>
      </c>
      <c r="I294" s="11" t="s">
        <v>47</v>
      </c>
      <c r="J294" s="11" t="s">
        <v>48</v>
      </c>
      <c r="K294" s="11"/>
      <c r="L294" s="13">
        <v>1</v>
      </c>
      <c r="M294" s="14">
        <v>18</v>
      </c>
      <c r="N294" s="15">
        <v>335513.24</v>
      </c>
      <c r="O294" s="15">
        <v>335513.24</v>
      </c>
      <c r="P294" s="15">
        <v>285186.26</v>
      </c>
      <c r="Q294" s="11" t="s">
        <v>1</v>
      </c>
      <c r="R294" s="11" t="s">
        <v>1</v>
      </c>
      <c r="S294" s="11" t="s">
        <v>1</v>
      </c>
      <c r="T294" s="15">
        <v>25163.49</v>
      </c>
      <c r="U294" s="11" t="s">
        <v>1</v>
      </c>
      <c r="V294" s="11" t="s">
        <v>1</v>
      </c>
      <c r="W294" s="15">
        <v>310349.75</v>
      </c>
      <c r="X294" s="11" t="s">
        <v>1</v>
      </c>
      <c r="Y294" s="15">
        <v>25163.49</v>
      </c>
      <c r="Z294" s="11" t="s">
        <v>1</v>
      </c>
      <c r="AA294" s="11" t="s">
        <v>1</v>
      </c>
    </row>
    <row r="295" spans="2:27" ht="25.5" x14ac:dyDescent="0.25">
      <c r="B295" s="10">
        <v>286</v>
      </c>
      <c r="C295" s="11" t="s">
        <v>31</v>
      </c>
      <c r="D295" s="11" t="s">
        <v>32</v>
      </c>
      <c r="E295" s="11" t="s">
        <v>788</v>
      </c>
      <c r="F295" s="11" t="s">
        <v>789</v>
      </c>
      <c r="G295" s="11" t="s">
        <v>40</v>
      </c>
      <c r="H295" s="12">
        <v>42699</v>
      </c>
      <c r="I295" s="11" t="s">
        <v>692</v>
      </c>
      <c r="J295" s="11" t="s">
        <v>693</v>
      </c>
      <c r="K295" s="11"/>
      <c r="L295" s="13">
        <v>1</v>
      </c>
      <c r="M295" s="14">
        <v>28</v>
      </c>
      <c r="N295" s="15">
        <v>648647.03</v>
      </c>
      <c r="O295" s="15">
        <v>648647.03</v>
      </c>
      <c r="P295" s="15">
        <v>550052.68000000005</v>
      </c>
      <c r="Q295" s="11" t="s">
        <v>1</v>
      </c>
      <c r="R295" s="11" t="s">
        <v>1</v>
      </c>
      <c r="S295" s="11" t="s">
        <v>1</v>
      </c>
      <c r="T295" s="15">
        <v>48648.52</v>
      </c>
      <c r="U295" s="11" t="s">
        <v>1</v>
      </c>
      <c r="V295" s="11" t="s">
        <v>1</v>
      </c>
      <c r="W295" s="15">
        <v>598701.19999999995</v>
      </c>
      <c r="X295" s="11" t="s">
        <v>1</v>
      </c>
      <c r="Y295" s="15">
        <v>49945.83</v>
      </c>
      <c r="Z295" s="11" t="s">
        <v>1</v>
      </c>
      <c r="AA295" s="11" t="s">
        <v>1</v>
      </c>
    </row>
    <row r="296" spans="2:27" ht="38.25" x14ac:dyDescent="0.25">
      <c r="B296" s="10">
        <v>287</v>
      </c>
      <c r="C296" s="11" t="s">
        <v>31</v>
      </c>
      <c r="D296" s="11" t="s">
        <v>32</v>
      </c>
      <c r="E296" s="11" t="s">
        <v>790</v>
      </c>
      <c r="F296" s="11" t="s">
        <v>791</v>
      </c>
      <c r="G296" s="11" t="s">
        <v>35</v>
      </c>
      <c r="H296" s="12">
        <v>43928</v>
      </c>
      <c r="I296" s="11" t="s">
        <v>692</v>
      </c>
      <c r="J296" s="11" t="s">
        <v>693</v>
      </c>
      <c r="K296" s="11"/>
      <c r="L296" s="13">
        <v>1</v>
      </c>
      <c r="M296" s="14">
        <v>35</v>
      </c>
      <c r="N296" s="15">
        <v>619986.18000000005</v>
      </c>
      <c r="O296" s="15">
        <v>619986.18000000005</v>
      </c>
      <c r="P296" s="15">
        <v>526988.24</v>
      </c>
      <c r="Q296" s="11" t="s">
        <v>1</v>
      </c>
      <c r="R296" s="11" t="s">
        <v>1</v>
      </c>
      <c r="S296" s="11" t="s">
        <v>1</v>
      </c>
      <c r="T296" s="15">
        <v>46498.97</v>
      </c>
      <c r="U296" s="11" t="s">
        <v>1</v>
      </c>
      <c r="V296" s="11" t="s">
        <v>1</v>
      </c>
      <c r="W296" s="15">
        <v>573487.21</v>
      </c>
      <c r="X296" s="11" t="s">
        <v>1</v>
      </c>
      <c r="Y296" s="15">
        <v>46498.97</v>
      </c>
      <c r="Z296" s="11" t="s">
        <v>1</v>
      </c>
      <c r="AA296" s="11" t="s">
        <v>1</v>
      </c>
    </row>
    <row r="297" spans="2:27" ht="25.5" x14ac:dyDescent="0.25">
      <c r="B297" s="10">
        <v>288</v>
      </c>
      <c r="C297" s="11" t="s">
        <v>31</v>
      </c>
      <c r="D297" s="11" t="s">
        <v>32</v>
      </c>
      <c r="E297" s="11" t="s">
        <v>792</v>
      </c>
      <c r="F297" s="11" t="s">
        <v>793</v>
      </c>
      <c r="G297" s="11" t="s">
        <v>40</v>
      </c>
      <c r="H297" s="12">
        <v>42698</v>
      </c>
      <c r="I297" s="11" t="s">
        <v>692</v>
      </c>
      <c r="J297" s="11" t="s">
        <v>693</v>
      </c>
      <c r="K297" s="11" t="s">
        <v>794</v>
      </c>
      <c r="L297" s="13">
        <v>2</v>
      </c>
      <c r="M297" s="14">
        <v>36</v>
      </c>
      <c r="N297" s="15">
        <v>693788.98</v>
      </c>
      <c r="O297" s="15">
        <v>693788.98</v>
      </c>
      <c r="P297" s="15">
        <v>543236.77</v>
      </c>
      <c r="Q297" s="11" t="s">
        <v>1</v>
      </c>
      <c r="R297" s="11" t="s">
        <v>1</v>
      </c>
      <c r="S297" s="11" t="s">
        <v>1</v>
      </c>
      <c r="T297" s="15">
        <v>52034.17</v>
      </c>
      <c r="U297" s="11" t="s">
        <v>1</v>
      </c>
      <c r="V297" s="11" t="s">
        <v>1</v>
      </c>
      <c r="W297" s="15">
        <v>595270.93999999994</v>
      </c>
      <c r="X297" s="11" t="s">
        <v>1</v>
      </c>
      <c r="Y297" s="15">
        <v>98518.04</v>
      </c>
      <c r="Z297" s="11" t="s">
        <v>1</v>
      </c>
      <c r="AA297" s="11" t="s">
        <v>1</v>
      </c>
    </row>
    <row r="298" spans="2:27" ht="25.5" x14ac:dyDescent="0.25">
      <c r="B298" s="10">
        <v>289</v>
      </c>
      <c r="C298" s="11" t="s">
        <v>31</v>
      </c>
      <c r="D298" s="11" t="s">
        <v>32</v>
      </c>
      <c r="E298" s="11" t="s">
        <v>795</v>
      </c>
      <c r="F298" s="11" t="s">
        <v>796</v>
      </c>
      <c r="G298" s="11" t="s">
        <v>35</v>
      </c>
      <c r="H298" s="12">
        <v>43920</v>
      </c>
      <c r="I298" s="11" t="s">
        <v>692</v>
      </c>
      <c r="J298" s="11" t="s">
        <v>693</v>
      </c>
      <c r="K298" s="11"/>
      <c r="L298" s="13">
        <v>1</v>
      </c>
      <c r="M298" s="14">
        <v>35</v>
      </c>
      <c r="N298" s="15">
        <v>643051.06000000006</v>
      </c>
      <c r="O298" s="15">
        <v>643051.06000000006</v>
      </c>
      <c r="P298" s="15">
        <v>545307.31000000006</v>
      </c>
      <c r="Q298" s="11" t="s">
        <v>1</v>
      </c>
      <c r="R298" s="11" t="s">
        <v>1</v>
      </c>
      <c r="S298" s="11" t="s">
        <v>1</v>
      </c>
      <c r="T298" s="15">
        <v>48228.84</v>
      </c>
      <c r="U298" s="11" t="s">
        <v>1</v>
      </c>
      <c r="V298" s="11" t="s">
        <v>1</v>
      </c>
      <c r="W298" s="15">
        <v>593536.15</v>
      </c>
      <c r="X298" s="11" t="s">
        <v>1</v>
      </c>
      <c r="Y298" s="15">
        <v>49514.91</v>
      </c>
      <c r="Z298" s="11" t="s">
        <v>1</v>
      </c>
      <c r="AA298" s="11" t="s">
        <v>1</v>
      </c>
    </row>
    <row r="299" spans="2:27" ht="38.25" x14ac:dyDescent="0.25">
      <c r="B299" s="10">
        <v>290</v>
      </c>
      <c r="C299" s="11" t="s">
        <v>31</v>
      </c>
      <c r="D299" s="11" t="s">
        <v>32</v>
      </c>
      <c r="E299" s="11" t="s">
        <v>797</v>
      </c>
      <c r="F299" s="11" t="s">
        <v>798</v>
      </c>
      <c r="G299" s="11" t="s">
        <v>40</v>
      </c>
      <c r="H299" s="12">
        <v>42698</v>
      </c>
      <c r="I299" s="11" t="s">
        <v>692</v>
      </c>
      <c r="J299" s="11" t="s">
        <v>693</v>
      </c>
      <c r="K299" s="11"/>
      <c r="L299" s="13">
        <v>1</v>
      </c>
      <c r="M299" s="14">
        <v>36</v>
      </c>
      <c r="N299" s="15">
        <v>568314.38</v>
      </c>
      <c r="O299" s="15">
        <v>568314.38</v>
      </c>
      <c r="P299" s="15">
        <v>483067.22</v>
      </c>
      <c r="Q299" s="11" t="s">
        <v>1</v>
      </c>
      <c r="R299" s="11" t="s">
        <v>1</v>
      </c>
      <c r="S299" s="11" t="s">
        <v>1</v>
      </c>
      <c r="T299" s="15">
        <v>42623.57</v>
      </c>
      <c r="U299" s="11" t="s">
        <v>1</v>
      </c>
      <c r="V299" s="11" t="s">
        <v>1</v>
      </c>
      <c r="W299" s="15">
        <v>525690.79</v>
      </c>
      <c r="X299" s="11" t="s">
        <v>1</v>
      </c>
      <c r="Y299" s="15">
        <v>42623.59</v>
      </c>
      <c r="Z299" s="11" t="s">
        <v>1</v>
      </c>
      <c r="AA299" s="11" t="s">
        <v>1</v>
      </c>
    </row>
    <row r="300" spans="2:27" ht="38.25" x14ac:dyDescent="0.25">
      <c r="B300" s="10">
        <v>291</v>
      </c>
      <c r="C300" s="11" t="s">
        <v>31</v>
      </c>
      <c r="D300" s="11" t="s">
        <v>32</v>
      </c>
      <c r="E300" s="11" t="s">
        <v>799</v>
      </c>
      <c r="F300" s="11" t="s">
        <v>800</v>
      </c>
      <c r="G300" s="11" t="s">
        <v>35</v>
      </c>
      <c r="H300" s="12">
        <v>43930</v>
      </c>
      <c r="I300" s="11" t="s">
        <v>692</v>
      </c>
      <c r="J300" s="11" t="s">
        <v>693</v>
      </c>
      <c r="K300" s="11"/>
      <c r="L300" s="13">
        <v>1</v>
      </c>
      <c r="M300" s="14">
        <v>35</v>
      </c>
      <c r="N300" s="15">
        <v>551494.88</v>
      </c>
      <c r="O300" s="15">
        <v>551494.88</v>
      </c>
      <c r="P300" s="15">
        <v>468770.65</v>
      </c>
      <c r="Q300" s="11" t="s">
        <v>1</v>
      </c>
      <c r="R300" s="11" t="s">
        <v>1</v>
      </c>
      <c r="S300" s="11" t="s">
        <v>1</v>
      </c>
      <c r="T300" s="15">
        <v>41362.11</v>
      </c>
      <c r="U300" s="11" t="s">
        <v>1</v>
      </c>
      <c r="V300" s="11" t="s">
        <v>1</v>
      </c>
      <c r="W300" s="15">
        <v>510132.76</v>
      </c>
      <c r="X300" s="11" t="s">
        <v>1</v>
      </c>
      <c r="Y300" s="15">
        <v>41362.120000000003</v>
      </c>
      <c r="Z300" s="11" t="s">
        <v>1</v>
      </c>
      <c r="AA300" s="11" t="s">
        <v>1</v>
      </c>
    </row>
    <row r="301" spans="2:27" ht="25.5" x14ac:dyDescent="0.25">
      <c r="B301" s="10">
        <v>292</v>
      </c>
      <c r="C301" s="11" t="s">
        <v>31</v>
      </c>
      <c r="D301" s="11" t="s">
        <v>32</v>
      </c>
      <c r="E301" s="11" t="s">
        <v>801</v>
      </c>
      <c r="F301" s="11" t="s">
        <v>802</v>
      </c>
      <c r="G301" s="11" t="s">
        <v>40</v>
      </c>
      <c r="H301" s="12">
        <v>42698</v>
      </c>
      <c r="I301" s="11" t="s">
        <v>692</v>
      </c>
      <c r="J301" s="11" t="s">
        <v>693</v>
      </c>
      <c r="K301" s="11"/>
      <c r="L301" s="13">
        <v>1</v>
      </c>
      <c r="M301" s="14">
        <v>28</v>
      </c>
      <c r="N301" s="15">
        <v>648204.16</v>
      </c>
      <c r="O301" s="15">
        <v>648204.16</v>
      </c>
      <c r="P301" s="15">
        <v>549677.12</v>
      </c>
      <c r="Q301" s="11" t="s">
        <v>1</v>
      </c>
      <c r="R301" s="11" t="s">
        <v>1</v>
      </c>
      <c r="S301" s="11" t="s">
        <v>1</v>
      </c>
      <c r="T301" s="15">
        <v>48615.31</v>
      </c>
      <c r="U301" s="11" t="s">
        <v>1</v>
      </c>
      <c r="V301" s="11" t="s">
        <v>1</v>
      </c>
      <c r="W301" s="15">
        <v>598292.43000000005</v>
      </c>
      <c r="X301" s="11" t="s">
        <v>1</v>
      </c>
      <c r="Y301" s="15">
        <v>49911.73</v>
      </c>
      <c r="Z301" s="11" t="s">
        <v>1</v>
      </c>
      <c r="AA301" s="11" t="s">
        <v>1</v>
      </c>
    </row>
    <row r="302" spans="2:27" ht="25.5" x14ac:dyDescent="0.25">
      <c r="B302" s="10">
        <v>293</v>
      </c>
      <c r="C302" s="11" t="s">
        <v>31</v>
      </c>
      <c r="D302" s="11" t="s">
        <v>32</v>
      </c>
      <c r="E302" s="11" t="s">
        <v>803</v>
      </c>
      <c r="F302" s="11" t="s">
        <v>804</v>
      </c>
      <c r="G302" s="11" t="s">
        <v>35</v>
      </c>
      <c r="H302" s="12">
        <v>43916</v>
      </c>
      <c r="I302" s="11" t="s">
        <v>692</v>
      </c>
      <c r="J302" s="11" t="s">
        <v>693</v>
      </c>
      <c r="K302" s="11"/>
      <c r="L302" s="13">
        <v>1</v>
      </c>
      <c r="M302" s="14">
        <v>35</v>
      </c>
      <c r="N302" s="15">
        <v>643626.03</v>
      </c>
      <c r="O302" s="15">
        <v>643626.03</v>
      </c>
      <c r="P302" s="15">
        <v>547082.13</v>
      </c>
      <c r="Q302" s="11" t="s">
        <v>1</v>
      </c>
      <c r="R302" s="11" t="s">
        <v>1</v>
      </c>
      <c r="S302" s="11" t="s">
        <v>1</v>
      </c>
      <c r="T302" s="15">
        <v>48271.95</v>
      </c>
      <c r="U302" s="11" t="s">
        <v>1</v>
      </c>
      <c r="V302" s="11" t="s">
        <v>1</v>
      </c>
      <c r="W302" s="15">
        <v>595354.07999999996</v>
      </c>
      <c r="X302" s="11" t="s">
        <v>1</v>
      </c>
      <c r="Y302" s="15">
        <v>48271.95</v>
      </c>
      <c r="Z302" s="11" t="s">
        <v>1</v>
      </c>
      <c r="AA302" s="11" t="s">
        <v>1</v>
      </c>
    </row>
    <row r="303" spans="2:27" ht="25.5" x14ac:dyDescent="0.25">
      <c r="B303" s="10">
        <v>294</v>
      </c>
      <c r="C303" s="11" t="s">
        <v>31</v>
      </c>
      <c r="D303" s="11" t="s">
        <v>32</v>
      </c>
      <c r="E303" s="11" t="s">
        <v>805</v>
      </c>
      <c r="F303" s="11" t="s">
        <v>806</v>
      </c>
      <c r="G303" s="11" t="s">
        <v>40</v>
      </c>
      <c r="H303" s="12">
        <v>42698</v>
      </c>
      <c r="I303" s="11" t="s">
        <v>692</v>
      </c>
      <c r="J303" s="11" t="s">
        <v>693</v>
      </c>
      <c r="K303" s="11"/>
      <c r="L303" s="13">
        <v>1</v>
      </c>
      <c r="M303" s="14">
        <v>28</v>
      </c>
      <c r="N303" s="15">
        <v>648419.79</v>
      </c>
      <c r="O303" s="15">
        <v>648419.79</v>
      </c>
      <c r="P303" s="15">
        <v>551156.81999999995</v>
      </c>
      <c r="Q303" s="11" t="s">
        <v>1</v>
      </c>
      <c r="R303" s="11" t="s">
        <v>1</v>
      </c>
      <c r="S303" s="11" t="s">
        <v>1</v>
      </c>
      <c r="T303" s="15">
        <v>48631.48</v>
      </c>
      <c r="U303" s="11" t="s">
        <v>1</v>
      </c>
      <c r="V303" s="11" t="s">
        <v>1</v>
      </c>
      <c r="W303" s="15">
        <v>599788.30000000005</v>
      </c>
      <c r="X303" s="11" t="s">
        <v>1</v>
      </c>
      <c r="Y303" s="15">
        <v>48631.49</v>
      </c>
      <c r="Z303" s="11" t="s">
        <v>1</v>
      </c>
      <c r="AA303" s="11" t="s">
        <v>1</v>
      </c>
    </row>
    <row r="304" spans="2:27" ht="51" x14ac:dyDescent="0.25">
      <c r="B304" s="10">
        <v>295</v>
      </c>
      <c r="C304" s="11" t="s">
        <v>31</v>
      </c>
      <c r="D304" s="11" t="s">
        <v>32</v>
      </c>
      <c r="E304" s="11" t="s">
        <v>807</v>
      </c>
      <c r="F304" s="11" t="s">
        <v>808</v>
      </c>
      <c r="G304" s="11" t="s">
        <v>40</v>
      </c>
      <c r="H304" s="12">
        <v>42698</v>
      </c>
      <c r="I304" s="11" t="s">
        <v>692</v>
      </c>
      <c r="J304" s="11" t="s">
        <v>693</v>
      </c>
      <c r="K304" s="11"/>
      <c r="L304" s="13">
        <v>1</v>
      </c>
      <c r="M304" s="14">
        <v>36</v>
      </c>
      <c r="N304" s="15">
        <v>644781.15</v>
      </c>
      <c r="O304" s="15">
        <v>644781.15</v>
      </c>
      <c r="P304" s="15">
        <v>546774.41</v>
      </c>
      <c r="Q304" s="11" t="s">
        <v>1</v>
      </c>
      <c r="R304" s="11" t="s">
        <v>1</v>
      </c>
      <c r="S304" s="11" t="s">
        <v>1</v>
      </c>
      <c r="T304" s="15">
        <v>48358.58</v>
      </c>
      <c r="U304" s="11" t="s">
        <v>1</v>
      </c>
      <c r="V304" s="11" t="s">
        <v>1</v>
      </c>
      <c r="W304" s="15">
        <v>595132.99</v>
      </c>
      <c r="X304" s="11" t="s">
        <v>1</v>
      </c>
      <c r="Y304" s="15">
        <v>49648.160000000003</v>
      </c>
      <c r="Z304" s="11" t="s">
        <v>1</v>
      </c>
      <c r="AA304" s="11" t="s">
        <v>1</v>
      </c>
    </row>
    <row r="305" spans="2:27" ht="25.5" x14ac:dyDescent="0.25">
      <c r="B305" s="10">
        <v>296</v>
      </c>
      <c r="C305" s="11" t="s">
        <v>31</v>
      </c>
      <c r="D305" s="11" t="s">
        <v>32</v>
      </c>
      <c r="E305" s="11" t="s">
        <v>809</v>
      </c>
      <c r="F305" s="11" t="s">
        <v>810</v>
      </c>
      <c r="G305" s="11" t="s">
        <v>40</v>
      </c>
      <c r="H305" s="12">
        <v>42698</v>
      </c>
      <c r="I305" s="11" t="s">
        <v>692</v>
      </c>
      <c r="J305" s="11" t="s">
        <v>693</v>
      </c>
      <c r="K305" s="11"/>
      <c r="L305" s="13">
        <v>1</v>
      </c>
      <c r="M305" s="14">
        <v>28</v>
      </c>
      <c r="N305" s="15">
        <v>643852.99</v>
      </c>
      <c r="O305" s="15">
        <v>643852.99</v>
      </c>
      <c r="P305" s="15">
        <v>545987.32999999996</v>
      </c>
      <c r="Q305" s="11" t="s">
        <v>1</v>
      </c>
      <c r="R305" s="11" t="s">
        <v>1</v>
      </c>
      <c r="S305" s="11" t="s">
        <v>1</v>
      </c>
      <c r="T305" s="15">
        <v>48288.97</v>
      </c>
      <c r="U305" s="11" t="s">
        <v>1</v>
      </c>
      <c r="V305" s="11" t="s">
        <v>1</v>
      </c>
      <c r="W305" s="15">
        <v>594276.30000000005</v>
      </c>
      <c r="X305" s="11" t="s">
        <v>1</v>
      </c>
      <c r="Y305" s="15">
        <v>49576.69</v>
      </c>
      <c r="Z305" s="11" t="s">
        <v>1</v>
      </c>
      <c r="AA305" s="11" t="s">
        <v>1</v>
      </c>
    </row>
    <row r="306" spans="2:27" ht="25.5" x14ac:dyDescent="0.25">
      <c r="B306" s="10">
        <v>297</v>
      </c>
      <c r="C306" s="11" t="s">
        <v>31</v>
      </c>
      <c r="D306" s="11" t="s">
        <v>32</v>
      </c>
      <c r="E306" s="11" t="s">
        <v>811</v>
      </c>
      <c r="F306" s="11" t="s">
        <v>812</v>
      </c>
      <c r="G306" s="11" t="s">
        <v>40</v>
      </c>
      <c r="H306" s="12">
        <v>42699</v>
      </c>
      <c r="I306" s="11" t="s">
        <v>692</v>
      </c>
      <c r="J306" s="11" t="s">
        <v>693</v>
      </c>
      <c r="K306" s="11"/>
      <c r="L306" s="13">
        <v>1</v>
      </c>
      <c r="M306" s="14">
        <v>36</v>
      </c>
      <c r="N306" s="15">
        <v>625016.96</v>
      </c>
      <c r="O306" s="15">
        <v>625016.96</v>
      </c>
      <c r="P306" s="15">
        <v>530014.38</v>
      </c>
      <c r="Q306" s="11" t="s">
        <v>1</v>
      </c>
      <c r="R306" s="11" t="s">
        <v>1</v>
      </c>
      <c r="S306" s="11" t="s">
        <v>1</v>
      </c>
      <c r="T306" s="15">
        <v>46876.27</v>
      </c>
      <c r="U306" s="11" t="s">
        <v>1</v>
      </c>
      <c r="V306" s="11" t="s">
        <v>1</v>
      </c>
      <c r="W306" s="15">
        <v>576890.65</v>
      </c>
      <c r="X306" s="11" t="s">
        <v>1</v>
      </c>
      <c r="Y306" s="15">
        <v>48126.31</v>
      </c>
      <c r="Z306" s="11" t="s">
        <v>1</v>
      </c>
      <c r="AA306" s="11" t="s">
        <v>1</v>
      </c>
    </row>
    <row r="307" spans="2:27" ht="38.25" x14ac:dyDescent="0.25">
      <c r="B307" s="10">
        <v>298</v>
      </c>
      <c r="C307" s="11" t="s">
        <v>31</v>
      </c>
      <c r="D307" s="11" t="s">
        <v>32</v>
      </c>
      <c r="E307" s="11" t="s">
        <v>813</v>
      </c>
      <c r="F307" s="11" t="s">
        <v>814</v>
      </c>
      <c r="G307" s="11" t="s">
        <v>40</v>
      </c>
      <c r="H307" s="12">
        <v>42703</v>
      </c>
      <c r="I307" s="11" t="s">
        <v>815</v>
      </c>
      <c r="J307" s="11" t="s">
        <v>816</v>
      </c>
      <c r="K307" s="11" t="s">
        <v>641</v>
      </c>
      <c r="L307" s="13">
        <v>2</v>
      </c>
      <c r="M307" s="14">
        <v>23</v>
      </c>
      <c r="N307" s="15">
        <v>496699.49</v>
      </c>
      <c r="O307" s="15">
        <v>480589.49</v>
      </c>
      <c r="P307" s="15">
        <v>348279.99</v>
      </c>
      <c r="Q307" s="11" t="s">
        <v>1</v>
      </c>
      <c r="R307" s="11" t="s">
        <v>1</v>
      </c>
      <c r="S307" s="11" t="s">
        <v>1</v>
      </c>
      <c r="T307" s="15">
        <v>132309.5</v>
      </c>
      <c r="U307" s="11" t="s">
        <v>1</v>
      </c>
      <c r="V307" s="11" t="s">
        <v>1</v>
      </c>
      <c r="W307" s="15">
        <v>480589.49</v>
      </c>
      <c r="X307" s="11" t="s">
        <v>1</v>
      </c>
      <c r="Y307" s="11" t="s">
        <v>1</v>
      </c>
      <c r="Z307" s="11" t="s">
        <v>1</v>
      </c>
      <c r="AA307" s="15">
        <v>16110</v>
      </c>
    </row>
    <row r="308" spans="2:27" ht="25.5" x14ac:dyDescent="0.25">
      <c r="B308" s="10">
        <v>299</v>
      </c>
      <c r="C308" s="11" t="s">
        <v>31</v>
      </c>
      <c r="D308" s="11" t="s">
        <v>32</v>
      </c>
      <c r="E308" s="11" t="s">
        <v>817</v>
      </c>
      <c r="F308" s="11" t="s">
        <v>818</v>
      </c>
      <c r="G308" s="11" t="s">
        <v>40</v>
      </c>
      <c r="H308" s="12">
        <v>42698</v>
      </c>
      <c r="I308" s="11" t="s">
        <v>819</v>
      </c>
      <c r="J308" s="11" t="s">
        <v>820</v>
      </c>
      <c r="K308" s="11"/>
      <c r="L308" s="13">
        <v>1</v>
      </c>
      <c r="M308" s="14">
        <v>24</v>
      </c>
      <c r="N308" s="15">
        <v>1</v>
      </c>
      <c r="O308" s="15">
        <v>1</v>
      </c>
      <c r="P308" s="15">
        <v>1</v>
      </c>
      <c r="Q308" s="11" t="s">
        <v>1</v>
      </c>
      <c r="R308" s="11" t="s">
        <v>1</v>
      </c>
      <c r="S308" s="11" t="s">
        <v>1</v>
      </c>
      <c r="T308" s="11" t="s">
        <v>1</v>
      </c>
      <c r="U308" s="11" t="s">
        <v>1</v>
      </c>
      <c r="V308" s="11" t="s">
        <v>1</v>
      </c>
      <c r="W308" s="15">
        <v>1</v>
      </c>
      <c r="X308" s="11" t="s">
        <v>1</v>
      </c>
      <c r="Y308" s="11" t="s">
        <v>1</v>
      </c>
      <c r="Z308" s="11" t="s">
        <v>1</v>
      </c>
      <c r="AA308" s="11" t="s">
        <v>1</v>
      </c>
    </row>
    <row r="309" spans="2:27" ht="63.75" x14ac:dyDescent="0.25">
      <c r="B309" s="10">
        <v>300</v>
      </c>
      <c r="C309" s="11" t="s">
        <v>31</v>
      </c>
      <c r="D309" s="11" t="s">
        <v>32</v>
      </c>
      <c r="E309" s="11" t="s">
        <v>821</v>
      </c>
      <c r="F309" s="11" t="s">
        <v>822</v>
      </c>
      <c r="G309" s="11" t="s">
        <v>40</v>
      </c>
      <c r="H309" s="12">
        <v>42699</v>
      </c>
      <c r="I309" s="11" t="s">
        <v>823</v>
      </c>
      <c r="J309" s="11" t="s">
        <v>824</v>
      </c>
      <c r="K309" s="11" t="s">
        <v>825</v>
      </c>
      <c r="L309" s="13">
        <v>3</v>
      </c>
      <c r="M309" s="14">
        <v>27</v>
      </c>
      <c r="N309" s="15">
        <v>416590.04</v>
      </c>
      <c r="O309" s="15">
        <v>354157.76</v>
      </c>
      <c r="P309" s="15">
        <v>278727.09999999998</v>
      </c>
      <c r="Q309" s="11" t="s">
        <v>1</v>
      </c>
      <c r="R309" s="11" t="s">
        <v>1</v>
      </c>
      <c r="S309" s="11" t="s">
        <v>1</v>
      </c>
      <c r="T309" s="11" t="s">
        <v>1</v>
      </c>
      <c r="U309" s="11" t="s">
        <v>1</v>
      </c>
      <c r="V309" s="11" t="s">
        <v>1</v>
      </c>
      <c r="W309" s="15">
        <v>278727.09999999998</v>
      </c>
      <c r="X309" s="11" t="s">
        <v>1</v>
      </c>
      <c r="Y309" s="15">
        <v>75430.66</v>
      </c>
      <c r="Z309" s="11" t="s">
        <v>1</v>
      </c>
      <c r="AA309" s="15">
        <v>62432.28</v>
      </c>
    </row>
    <row r="310" spans="2:27" ht="25.5" x14ac:dyDescent="0.25">
      <c r="B310" s="10">
        <v>301</v>
      </c>
      <c r="C310" s="11" t="s">
        <v>31</v>
      </c>
      <c r="D310" s="11" t="s">
        <v>32</v>
      </c>
      <c r="E310" s="11" t="s">
        <v>826</v>
      </c>
      <c r="F310" s="11" t="s">
        <v>827</v>
      </c>
      <c r="G310" s="11" t="s">
        <v>40</v>
      </c>
      <c r="H310" s="12">
        <v>42698</v>
      </c>
      <c r="I310" s="11" t="s">
        <v>828</v>
      </c>
      <c r="J310" s="11" t="s">
        <v>829</v>
      </c>
      <c r="K310" s="11" t="s">
        <v>830</v>
      </c>
      <c r="L310" s="13">
        <v>3</v>
      </c>
      <c r="M310" s="14">
        <v>27</v>
      </c>
      <c r="N310" s="15">
        <v>519095.79</v>
      </c>
      <c r="O310" s="15">
        <v>438961.56</v>
      </c>
      <c r="P310" s="15">
        <v>304895.03000000003</v>
      </c>
      <c r="Q310" s="11" t="s">
        <v>1</v>
      </c>
      <c r="R310" s="11" t="s">
        <v>1</v>
      </c>
      <c r="S310" s="11" t="s">
        <v>1</v>
      </c>
      <c r="T310" s="11" t="s">
        <v>1</v>
      </c>
      <c r="U310" s="11" t="s">
        <v>1</v>
      </c>
      <c r="V310" s="11" t="s">
        <v>1</v>
      </c>
      <c r="W310" s="15">
        <v>304895.03000000003</v>
      </c>
      <c r="X310" s="11" t="s">
        <v>1</v>
      </c>
      <c r="Y310" s="15">
        <v>134066.53</v>
      </c>
      <c r="Z310" s="11" t="s">
        <v>1</v>
      </c>
      <c r="AA310" s="15">
        <v>80134.23</v>
      </c>
    </row>
    <row r="311" spans="2:27" ht="51" x14ac:dyDescent="0.25">
      <c r="B311" s="10">
        <v>302</v>
      </c>
      <c r="C311" s="11" t="s">
        <v>31</v>
      </c>
      <c r="D311" s="11" t="s">
        <v>32</v>
      </c>
      <c r="E311" s="11" t="s">
        <v>831</v>
      </c>
      <c r="F311" s="11" t="s">
        <v>832</v>
      </c>
      <c r="G311" s="11" t="s">
        <v>40</v>
      </c>
      <c r="H311" s="12">
        <v>42698</v>
      </c>
      <c r="I311" s="11" t="s">
        <v>833</v>
      </c>
      <c r="J311" s="11" t="s">
        <v>834</v>
      </c>
      <c r="K311" s="11"/>
      <c r="L311" s="13">
        <v>1</v>
      </c>
      <c r="M311" s="14">
        <v>36</v>
      </c>
      <c r="N311" s="15">
        <v>555255.6</v>
      </c>
      <c r="O311" s="15">
        <v>537405.6</v>
      </c>
      <c r="P311" s="15">
        <v>401950.96</v>
      </c>
      <c r="Q311" s="11" t="s">
        <v>1</v>
      </c>
      <c r="R311" s="11" t="s">
        <v>1</v>
      </c>
      <c r="S311" s="11" t="s">
        <v>1</v>
      </c>
      <c r="T311" s="11" t="s">
        <v>1</v>
      </c>
      <c r="U311" s="11" t="s">
        <v>1</v>
      </c>
      <c r="V311" s="11" t="s">
        <v>1</v>
      </c>
      <c r="W311" s="15">
        <v>401950.96</v>
      </c>
      <c r="X311" s="11" t="s">
        <v>1</v>
      </c>
      <c r="Y311" s="15">
        <v>135454.64000000001</v>
      </c>
      <c r="Z311" s="11" t="s">
        <v>1</v>
      </c>
      <c r="AA311" s="15">
        <v>17850</v>
      </c>
    </row>
    <row r="312" spans="2:27" ht="63.75" x14ac:dyDescent="0.25">
      <c r="B312" s="10">
        <v>303</v>
      </c>
      <c r="C312" s="11" t="s">
        <v>31</v>
      </c>
      <c r="D312" s="11" t="s">
        <v>32</v>
      </c>
      <c r="E312" s="11" t="s">
        <v>835</v>
      </c>
      <c r="F312" s="11" t="s">
        <v>836</v>
      </c>
      <c r="G312" s="11" t="s">
        <v>40</v>
      </c>
      <c r="H312" s="12">
        <v>42698</v>
      </c>
      <c r="I312" s="11" t="s">
        <v>837</v>
      </c>
      <c r="J312" s="11" t="s">
        <v>838</v>
      </c>
      <c r="K312" s="11"/>
      <c r="L312" s="13">
        <v>1</v>
      </c>
      <c r="M312" s="14">
        <v>25</v>
      </c>
      <c r="N312" s="15">
        <v>807037.6</v>
      </c>
      <c r="O312" s="15">
        <v>786625.6</v>
      </c>
      <c r="P312" s="15">
        <v>597835.46</v>
      </c>
      <c r="Q312" s="11" t="s">
        <v>1</v>
      </c>
      <c r="R312" s="11" t="s">
        <v>1</v>
      </c>
      <c r="S312" s="11" t="s">
        <v>1</v>
      </c>
      <c r="T312" s="11" t="s">
        <v>1</v>
      </c>
      <c r="U312" s="11" t="s">
        <v>1</v>
      </c>
      <c r="V312" s="11" t="s">
        <v>1</v>
      </c>
      <c r="W312" s="15">
        <v>597835.46</v>
      </c>
      <c r="X312" s="11" t="s">
        <v>1</v>
      </c>
      <c r="Y312" s="15">
        <v>188790.14</v>
      </c>
      <c r="Z312" s="15">
        <v>15513.12</v>
      </c>
      <c r="AA312" s="15">
        <v>4898.88</v>
      </c>
    </row>
    <row r="313" spans="2:27" ht="51" x14ac:dyDescent="0.25">
      <c r="B313" s="10">
        <v>304</v>
      </c>
      <c r="C313" s="11" t="s">
        <v>31</v>
      </c>
      <c r="D313" s="11" t="s">
        <v>32</v>
      </c>
      <c r="E313" s="11" t="s">
        <v>839</v>
      </c>
      <c r="F313" s="11" t="s">
        <v>840</v>
      </c>
      <c r="G313" s="11" t="s">
        <v>40</v>
      </c>
      <c r="H313" s="12">
        <v>42576</v>
      </c>
      <c r="I313" s="11" t="s">
        <v>841</v>
      </c>
      <c r="J313" s="11" t="s">
        <v>842</v>
      </c>
      <c r="K313" s="11" t="s">
        <v>843</v>
      </c>
      <c r="L313" s="13">
        <v>1</v>
      </c>
      <c r="M313" s="14">
        <v>36</v>
      </c>
      <c r="N313" s="15">
        <v>305000</v>
      </c>
      <c r="O313" s="11" t="s">
        <v>1</v>
      </c>
      <c r="P313" s="11" t="s">
        <v>1</v>
      </c>
      <c r="Q313" s="11" t="s">
        <v>1</v>
      </c>
      <c r="R313" s="11" t="s">
        <v>1</v>
      </c>
      <c r="S313" s="11" t="s">
        <v>1</v>
      </c>
      <c r="T313" s="11" t="s">
        <v>1</v>
      </c>
      <c r="U313" s="11" t="s">
        <v>1</v>
      </c>
      <c r="V313" s="11" t="s">
        <v>1</v>
      </c>
      <c r="W313" s="11" t="s">
        <v>1</v>
      </c>
      <c r="X313" s="11" t="s">
        <v>1</v>
      </c>
      <c r="Y313" s="11" t="s">
        <v>1</v>
      </c>
      <c r="Z313" s="15">
        <v>305000</v>
      </c>
      <c r="AA313" s="11" t="s">
        <v>1</v>
      </c>
    </row>
    <row r="314" spans="2:27" ht="38.25" x14ac:dyDescent="0.25">
      <c r="B314" s="10">
        <v>305</v>
      </c>
      <c r="C314" s="11" t="s">
        <v>31</v>
      </c>
      <c r="D314" s="11" t="s">
        <v>32</v>
      </c>
      <c r="E314" s="11" t="s">
        <v>844</v>
      </c>
      <c r="F314" s="11" t="s">
        <v>845</v>
      </c>
      <c r="G314" s="11" t="s">
        <v>40</v>
      </c>
      <c r="H314" s="12">
        <v>42698</v>
      </c>
      <c r="I314" s="11" t="s">
        <v>846</v>
      </c>
      <c r="J314" s="11" t="s">
        <v>847</v>
      </c>
      <c r="K314" s="11"/>
      <c r="L314" s="13">
        <v>2</v>
      </c>
      <c r="M314" s="14">
        <v>24</v>
      </c>
      <c r="N314" s="15">
        <v>347376</v>
      </c>
      <c r="O314" s="15">
        <v>347376</v>
      </c>
      <c r="P314" s="15">
        <v>347376</v>
      </c>
      <c r="Q314" s="11" t="s">
        <v>1</v>
      </c>
      <c r="R314" s="11" t="s">
        <v>1</v>
      </c>
      <c r="S314" s="11" t="s">
        <v>1</v>
      </c>
      <c r="T314" s="11" t="s">
        <v>1</v>
      </c>
      <c r="U314" s="11" t="s">
        <v>1</v>
      </c>
      <c r="V314" s="11" t="s">
        <v>1</v>
      </c>
      <c r="W314" s="15">
        <v>347376</v>
      </c>
      <c r="X314" s="11" t="s">
        <v>1</v>
      </c>
      <c r="Y314" s="11" t="s">
        <v>1</v>
      </c>
      <c r="Z314" s="11" t="s">
        <v>1</v>
      </c>
      <c r="AA314" s="11" t="s">
        <v>1</v>
      </c>
    </row>
    <row r="315" spans="2:27" ht="25.5" x14ac:dyDescent="0.25">
      <c r="B315" s="10">
        <v>306</v>
      </c>
      <c r="C315" s="11" t="s">
        <v>31</v>
      </c>
      <c r="D315" s="11" t="s">
        <v>32</v>
      </c>
      <c r="E315" s="11" t="s">
        <v>848</v>
      </c>
      <c r="F315" s="11" t="s">
        <v>849</v>
      </c>
      <c r="G315" s="11" t="s">
        <v>35</v>
      </c>
      <c r="H315" s="12">
        <v>44000</v>
      </c>
      <c r="I315" s="11" t="s">
        <v>850</v>
      </c>
      <c r="J315" s="11" t="s">
        <v>851</v>
      </c>
      <c r="K315" s="11" t="s">
        <v>852</v>
      </c>
      <c r="L315" s="13">
        <v>1</v>
      </c>
      <c r="M315" s="14">
        <v>36</v>
      </c>
      <c r="N315" s="15">
        <v>757167.82</v>
      </c>
      <c r="O315" s="15">
        <v>736765.98</v>
      </c>
      <c r="P315" s="15">
        <v>589412.79</v>
      </c>
      <c r="Q315" s="11" t="s">
        <v>1</v>
      </c>
      <c r="R315" s="11" t="s">
        <v>1</v>
      </c>
      <c r="S315" s="11" t="s">
        <v>1</v>
      </c>
      <c r="T315" s="11" t="s">
        <v>1</v>
      </c>
      <c r="U315" s="11" t="s">
        <v>1</v>
      </c>
      <c r="V315" s="11" t="s">
        <v>1</v>
      </c>
      <c r="W315" s="15">
        <v>589412.79</v>
      </c>
      <c r="X315" s="11" t="s">
        <v>1</v>
      </c>
      <c r="Y315" s="15">
        <v>147353.19</v>
      </c>
      <c r="Z315" s="15">
        <v>20401.84</v>
      </c>
      <c r="AA315" s="11" t="s">
        <v>1</v>
      </c>
    </row>
    <row r="316" spans="2:27" ht="51" x14ac:dyDescent="0.25">
      <c r="B316" s="10">
        <v>307</v>
      </c>
      <c r="C316" s="11" t="s">
        <v>31</v>
      </c>
      <c r="D316" s="11" t="s">
        <v>32</v>
      </c>
      <c r="E316" s="11" t="s">
        <v>853</v>
      </c>
      <c r="F316" s="11" t="s">
        <v>854</v>
      </c>
      <c r="G316" s="11" t="s">
        <v>40</v>
      </c>
      <c r="H316" s="12">
        <v>42698</v>
      </c>
      <c r="I316" s="11" t="s">
        <v>855</v>
      </c>
      <c r="J316" s="11" t="s">
        <v>856</v>
      </c>
      <c r="K316" s="11"/>
      <c r="L316" s="13">
        <v>1</v>
      </c>
      <c r="M316" s="14">
        <v>24</v>
      </c>
      <c r="N316" s="15">
        <v>150416.04</v>
      </c>
      <c r="O316" s="15">
        <v>128739</v>
      </c>
      <c r="P316" s="15">
        <v>76658.8</v>
      </c>
      <c r="Q316" s="11" t="s">
        <v>1</v>
      </c>
      <c r="R316" s="11" t="s">
        <v>1</v>
      </c>
      <c r="S316" s="11" t="s">
        <v>1</v>
      </c>
      <c r="T316" s="11" t="s">
        <v>1</v>
      </c>
      <c r="U316" s="11" t="s">
        <v>1</v>
      </c>
      <c r="V316" s="11" t="s">
        <v>1</v>
      </c>
      <c r="W316" s="15">
        <v>76658.8</v>
      </c>
      <c r="X316" s="11" t="s">
        <v>1</v>
      </c>
      <c r="Y316" s="15">
        <v>52080.2</v>
      </c>
      <c r="Z316" s="11" t="s">
        <v>1</v>
      </c>
      <c r="AA316" s="15">
        <v>21677.040000000001</v>
      </c>
    </row>
    <row r="317" spans="2:27" ht="25.5" x14ac:dyDescent="0.25">
      <c r="B317" s="10">
        <v>308</v>
      </c>
      <c r="C317" s="11" t="s">
        <v>31</v>
      </c>
      <c r="D317" s="11" t="s">
        <v>32</v>
      </c>
      <c r="E317" s="11" t="s">
        <v>857</v>
      </c>
      <c r="F317" s="11" t="s">
        <v>858</v>
      </c>
      <c r="G317" s="11" t="s">
        <v>40</v>
      </c>
      <c r="H317" s="12">
        <v>42699</v>
      </c>
      <c r="I317" s="11" t="s">
        <v>859</v>
      </c>
      <c r="J317" s="11" t="s">
        <v>860</v>
      </c>
      <c r="K317" s="11" t="s">
        <v>861</v>
      </c>
      <c r="L317" s="13">
        <v>7</v>
      </c>
      <c r="M317" s="14">
        <v>18</v>
      </c>
      <c r="N317" s="15">
        <v>122000</v>
      </c>
      <c r="O317" s="15">
        <v>122000</v>
      </c>
      <c r="P317" s="15">
        <v>79300</v>
      </c>
      <c r="Q317" s="11" t="s">
        <v>1</v>
      </c>
      <c r="R317" s="11" t="s">
        <v>1</v>
      </c>
      <c r="S317" s="11" t="s">
        <v>1</v>
      </c>
      <c r="T317" s="11" t="s">
        <v>1</v>
      </c>
      <c r="U317" s="11" t="s">
        <v>1</v>
      </c>
      <c r="V317" s="11" t="s">
        <v>1</v>
      </c>
      <c r="W317" s="15">
        <v>79300</v>
      </c>
      <c r="X317" s="11" t="s">
        <v>1</v>
      </c>
      <c r="Y317" s="15">
        <v>42700</v>
      </c>
      <c r="Z317" s="11" t="s">
        <v>1</v>
      </c>
      <c r="AA317" s="11" t="s">
        <v>1</v>
      </c>
    </row>
    <row r="318" spans="2:27" ht="25.5" x14ac:dyDescent="0.25">
      <c r="B318" s="10">
        <v>309</v>
      </c>
      <c r="C318" s="11" t="s">
        <v>31</v>
      </c>
      <c r="D318" s="11" t="s">
        <v>32</v>
      </c>
      <c r="E318" s="11" t="s">
        <v>862</v>
      </c>
      <c r="F318" s="11" t="s">
        <v>863</v>
      </c>
      <c r="G318" s="11" t="s">
        <v>40</v>
      </c>
      <c r="H318" s="12">
        <v>42698</v>
      </c>
      <c r="I318" s="11" t="s">
        <v>864</v>
      </c>
      <c r="J318" s="11" t="s">
        <v>865</v>
      </c>
      <c r="K318" s="11" t="s">
        <v>405</v>
      </c>
      <c r="L318" s="13">
        <v>2</v>
      </c>
      <c r="M318" s="14">
        <v>36</v>
      </c>
      <c r="N318" s="15">
        <v>600000</v>
      </c>
      <c r="O318" s="15">
        <v>589542</v>
      </c>
      <c r="P318" s="15">
        <v>500942</v>
      </c>
      <c r="Q318" s="11" t="s">
        <v>1</v>
      </c>
      <c r="R318" s="11" t="s">
        <v>1</v>
      </c>
      <c r="S318" s="11" t="s">
        <v>1</v>
      </c>
      <c r="T318" s="15">
        <v>44200</v>
      </c>
      <c r="U318" s="11" t="s">
        <v>1</v>
      </c>
      <c r="V318" s="11" t="s">
        <v>1</v>
      </c>
      <c r="W318" s="15">
        <v>545142</v>
      </c>
      <c r="X318" s="11" t="s">
        <v>1</v>
      </c>
      <c r="Y318" s="15">
        <v>44400</v>
      </c>
      <c r="Z318" s="15">
        <v>10458</v>
      </c>
      <c r="AA318" s="11" t="s">
        <v>1</v>
      </c>
    </row>
    <row r="319" spans="2:27" ht="51" x14ac:dyDescent="0.25">
      <c r="B319" s="10">
        <v>310</v>
      </c>
      <c r="C319" s="11" t="s">
        <v>31</v>
      </c>
      <c r="D319" s="11" t="s">
        <v>32</v>
      </c>
      <c r="E319" s="11" t="s">
        <v>866</v>
      </c>
      <c r="F319" s="11" t="s">
        <v>867</v>
      </c>
      <c r="G319" s="11" t="s">
        <v>868</v>
      </c>
      <c r="H319" s="12">
        <v>43336</v>
      </c>
      <c r="I319" s="11" t="s">
        <v>47</v>
      </c>
      <c r="J319" s="11" t="s">
        <v>48</v>
      </c>
      <c r="K319" s="11" t="s">
        <v>869</v>
      </c>
      <c r="L319" s="13">
        <v>2</v>
      </c>
      <c r="M319" s="14">
        <v>36</v>
      </c>
      <c r="N319" s="15">
        <v>648000</v>
      </c>
      <c r="O319" s="15">
        <v>648000</v>
      </c>
      <c r="P319" s="15">
        <v>374544</v>
      </c>
      <c r="Q319" s="11" t="s">
        <v>1</v>
      </c>
      <c r="R319" s="11" t="s">
        <v>1</v>
      </c>
      <c r="S319" s="11" t="s">
        <v>1</v>
      </c>
      <c r="T319" s="15">
        <v>224856</v>
      </c>
      <c r="U319" s="11" t="s">
        <v>1</v>
      </c>
      <c r="V319" s="11" t="s">
        <v>1</v>
      </c>
      <c r="W319" s="15">
        <v>609120</v>
      </c>
      <c r="X319" s="15">
        <v>9720</v>
      </c>
      <c r="Y319" s="15">
        <v>38880</v>
      </c>
      <c r="Z319" s="11" t="s">
        <v>1</v>
      </c>
      <c r="AA319" s="11" t="s">
        <v>1</v>
      </c>
    </row>
    <row r="320" spans="2:27" ht="25.5" x14ac:dyDescent="0.25">
      <c r="B320" s="10">
        <v>311</v>
      </c>
      <c r="C320" s="11" t="s">
        <v>31</v>
      </c>
      <c r="D320" s="11" t="s">
        <v>32</v>
      </c>
      <c r="E320" s="11" t="s">
        <v>870</v>
      </c>
      <c r="F320" s="11" t="s">
        <v>810</v>
      </c>
      <c r="G320" s="11" t="s">
        <v>40</v>
      </c>
      <c r="H320" s="12">
        <v>43461</v>
      </c>
      <c r="I320" s="11" t="s">
        <v>692</v>
      </c>
      <c r="J320" s="11" t="s">
        <v>693</v>
      </c>
      <c r="K320" s="11"/>
      <c r="L320" s="13">
        <v>1</v>
      </c>
      <c r="M320" s="14">
        <v>36</v>
      </c>
      <c r="N320" s="15">
        <v>646440.52</v>
      </c>
      <c r="O320" s="15">
        <v>646440.52</v>
      </c>
      <c r="P320" s="15">
        <v>549474.43999999994</v>
      </c>
      <c r="Q320" s="11" t="s">
        <v>1</v>
      </c>
      <c r="R320" s="11" t="s">
        <v>1</v>
      </c>
      <c r="S320" s="11" t="s">
        <v>1</v>
      </c>
      <c r="T320" s="15">
        <v>48483.03</v>
      </c>
      <c r="U320" s="11" t="s">
        <v>1</v>
      </c>
      <c r="V320" s="11" t="s">
        <v>1</v>
      </c>
      <c r="W320" s="15">
        <v>597957.47</v>
      </c>
      <c r="X320" s="11" t="s">
        <v>1</v>
      </c>
      <c r="Y320" s="15">
        <v>48483.05</v>
      </c>
      <c r="Z320" s="11" t="s">
        <v>1</v>
      </c>
      <c r="AA320" s="11" t="s">
        <v>1</v>
      </c>
    </row>
    <row r="321" spans="2:27" ht="25.5" x14ac:dyDescent="0.25">
      <c r="B321" s="10">
        <v>312</v>
      </c>
      <c r="C321" s="11" t="s">
        <v>31</v>
      </c>
      <c r="D321" s="11" t="s">
        <v>32</v>
      </c>
      <c r="E321" s="11" t="s">
        <v>871</v>
      </c>
      <c r="F321" s="11" t="s">
        <v>872</v>
      </c>
      <c r="G321" s="11" t="s">
        <v>40</v>
      </c>
      <c r="H321" s="12">
        <v>43461</v>
      </c>
      <c r="I321" s="11" t="s">
        <v>692</v>
      </c>
      <c r="J321" s="11" t="s">
        <v>693</v>
      </c>
      <c r="K321" s="11"/>
      <c r="L321" s="13">
        <v>1</v>
      </c>
      <c r="M321" s="14">
        <v>36</v>
      </c>
      <c r="N321" s="15">
        <v>644954.25</v>
      </c>
      <c r="O321" s="15">
        <v>644954.25</v>
      </c>
      <c r="P321" s="15">
        <v>548211.11</v>
      </c>
      <c r="Q321" s="11" t="s">
        <v>1</v>
      </c>
      <c r="R321" s="11" t="s">
        <v>1</v>
      </c>
      <c r="S321" s="11" t="s">
        <v>1</v>
      </c>
      <c r="T321" s="15">
        <v>48371.56</v>
      </c>
      <c r="U321" s="11" t="s">
        <v>1</v>
      </c>
      <c r="V321" s="11" t="s">
        <v>1</v>
      </c>
      <c r="W321" s="15">
        <v>596582.67000000004</v>
      </c>
      <c r="X321" s="11" t="s">
        <v>1</v>
      </c>
      <c r="Y321" s="15">
        <v>48371.58</v>
      </c>
      <c r="Z321" s="11" t="s">
        <v>1</v>
      </c>
      <c r="AA321" s="11" t="s">
        <v>1</v>
      </c>
    </row>
    <row r="322" spans="2:27" ht="25.5" x14ac:dyDescent="0.25">
      <c r="B322" s="10">
        <v>313</v>
      </c>
      <c r="C322" s="11" t="s">
        <v>31</v>
      </c>
      <c r="D322" s="11" t="s">
        <v>32</v>
      </c>
      <c r="E322" s="11" t="s">
        <v>873</v>
      </c>
      <c r="F322" s="11" t="s">
        <v>874</v>
      </c>
      <c r="G322" s="11" t="s">
        <v>104</v>
      </c>
      <c r="H322" s="12">
        <v>43535</v>
      </c>
      <c r="I322" s="11" t="s">
        <v>692</v>
      </c>
      <c r="J322" s="11" t="s">
        <v>693</v>
      </c>
      <c r="K322" s="11"/>
      <c r="L322" s="13">
        <v>1</v>
      </c>
      <c r="M322" s="14">
        <v>36</v>
      </c>
      <c r="N322" s="15">
        <v>561334.35</v>
      </c>
      <c r="O322" s="15">
        <v>561334.35</v>
      </c>
      <c r="P322" s="15">
        <v>324451.23</v>
      </c>
      <c r="Q322" s="11" t="s">
        <v>1</v>
      </c>
      <c r="R322" s="11" t="s">
        <v>1</v>
      </c>
      <c r="S322" s="11" t="s">
        <v>1</v>
      </c>
      <c r="T322" s="15">
        <v>194783.01</v>
      </c>
      <c r="U322" s="11" t="s">
        <v>1</v>
      </c>
      <c r="V322" s="11" t="s">
        <v>1</v>
      </c>
      <c r="W322" s="15">
        <v>519234.24</v>
      </c>
      <c r="X322" s="11" t="s">
        <v>1</v>
      </c>
      <c r="Y322" s="15">
        <v>42100.11</v>
      </c>
      <c r="Z322" s="11" t="s">
        <v>1</v>
      </c>
      <c r="AA322" s="11" t="s">
        <v>1</v>
      </c>
    </row>
    <row r="323" spans="2:27" ht="38.25" x14ac:dyDescent="0.25">
      <c r="B323" s="10">
        <v>314</v>
      </c>
      <c r="C323" s="11" t="s">
        <v>31</v>
      </c>
      <c r="D323" s="11" t="s">
        <v>32</v>
      </c>
      <c r="E323" s="11" t="s">
        <v>875</v>
      </c>
      <c r="F323" s="11" t="s">
        <v>876</v>
      </c>
      <c r="G323" s="11" t="s">
        <v>40</v>
      </c>
      <c r="H323" s="12">
        <v>43461</v>
      </c>
      <c r="I323" s="11" t="s">
        <v>692</v>
      </c>
      <c r="J323" s="11" t="s">
        <v>693</v>
      </c>
      <c r="K323" s="11"/>
      <c r="L323" s="13">
        <v>1</v>
      </c>
      <c r="M323" s="14">
        <v>36</v>
      </c>
      <c r="N323" s="15">
        <v>647265.01</v>
      </c>
      <c r="O323" s="15">
        <v>647265.01</v>
      </c>
      <c r="P323" s="15">
        <v>550175.25</v>
      </c>
      <c r="Q323" s="11" t="s">
        <v>1</v>
      </c>
      <c r="R323" s="11" t="s">
        <v>1</v>
      </c>
      <c r="S323" s="11" t="s">
        <v>1</v>
      </c>
      <c r="T323" s="15">
        <v>48544.87</v>
      </c>
      <c r="U323" s="11" t="s">
        <v>1</v>
      </c>
      <c r="V323" s="11" t="s">
        <v>1</v>
      </c>
      <c r="W323" s="15">
        <v>598720.12</v>
      </c>
      <c r="X323" s="11" t="s">
        <v>1</v>
      </c>
      <c r="Y323" s="15">
        <v>48544.89</v>
      </c>
      <c r="Z323" s="11" t="s">
        <v>1</v>
      </c>
      <c r="AA323" s="11" t="s">
        <v>1</v>
      </c>
    </row>
    <row r="324" spans="2:27" ht="38.25" x14ac:dyDescent="0.25">
      <c r="B324" s="10">
        <v>315</v>
      </c>
      <c r="C324" s="11" t="s">
        <v>31</v>
      </c>
      <c r="D324" s="11" t="s">
        <v>32</v>
      </c>
      <c r="E324" s="11" t="s">
        <v>877</v>
      </c>
      <c r="F324" s="11" t="s">
        <v>878</v>
      </c>
      <c r="G324" s="11" t="s">
        <v>104</v>
      </c>
      <c r="H324" s="12">
        <v>43563</v>
      </c>
      <c r="I324" s="11" t="s">
        <v>522</v>
      </c>
      <c r="J324" s="11" t="s">
        <v>523</v>
      </c>
      <c r="K324" s="11"/>
      <c r="L324" s="13">
        <v>1</v>
      </c>
      <c r="M324" s="14">
        <v>23</v>
      </c>
      <c r="N324" s="15">
        <v>283796</v>
      </c>
      <c r="O324" s="15">
        <v>283796</v>
      </c>
      <c r="P324" s="15">
        <v>149867.59</v>
      </c>
      <c r="Q324" s="11" t="s">
        <v>1</v>
      </c>
      <c r="R324" s="11" t="s">
        <v>1</v>
      </c>
      <c r="S324" s="11" t="s">
        <v>1</v>
      </c>
      <c r="T324" s="11" t="s">
        <v>1</v>
      </c>
      <c r="U324" s="11" t="s">
        <v>1</v>
      </c>
      <c r="V324" s="11" t="s">
        <v>1</v>
      </c>
      <c r="W324" s="15">
        <v>149867.59</v>
      </c>
      <c r="X324" s="11" t="s">
        <v>1</v>
      </c>
      <c r="Y324" s="15">
        <v>133928.41</v>
      </c>
      <c r="Z324" s="11" t="s">
        <v>1</v>
      </c>
      <c r="AA324" s="11" t="s">
        <v>1</v>
      </c>
    </row>
    <row r="325" spans="2:27" ht="76.5" x14ac:dyDescent="0.25">
      <c r="B325" s="10">
        <v>316</v>
      </c>
      <c r="C325" s="11" t="s">
        <v>31</v>
      </c>
      <c r="D325" s="11" t="s">
        <v>32</v>
      </c>
      <c r="E325" s="11" t="s">
        <v>879</v>
      </c>
      <c r="F325" s="11" t="s">
        <v>880</v>
      </c>
      <c r="G325" s="11" t="s">
        <v>40</v>
      </c>
      <c r="H325" s="12">
        <v>43462</v>
      </c>
      <c r="I325" s="11" t="s">
        <v>47</v>
      </c>
      <c r="J325" s="11" t="s">
        <v>48</v>
      </c>
      <c r="K325" s="11" t="s">
        <v>187</v>
      </c>
      <c r="L325" s="13">
        <v>2</v>
      </c>
      <c r="M325" s="14">
        <v>36</v>
      </c>
      <c r="N325" s="15">
        <v>643214</v>
      </c>
      <c r="O325" s="15">
        <v>643214</v>
      </c>
      <c r="P325" s="15">
        <v>371777.68</v>
      </c>
      <c r="Q325" s="11" t="s">
        <v>1</v>
      </c>
      <c r="R325" s="11" t="s">
        <v>1</v>
      </c>
      <c r="S325" s="11" t="s">
        <v>1</v>
      </c>
      <c r="T325" s="15">
        <v>223195.26</v>
      </c>
      <c r="U325" s="11" t="s">
        <v>1</v>
      </c>
      <c r="V325" s="11" t="s">
        <v>1</v>
      </c>
      <c r="W325" s="15">
        <v>632791</v>
      </c>
      <c r="X325" s="15">
        <v>37818.06</v>
      </c>
      <c r="Y325" s="15">
        <v>10423</v>
      </c>
      <c r="Z325" s="11" t="s">
        <v>1</v>
      </c>
      <c r="AA325" s="11" t="s">
        <v>1</v>
      </c>
    </row>
    <row r="326" spans="2:27" ht="51" x14ac:dyDescent="0.25">
      <c r="B326" s="10">
        <v>317</v>
      </c>
      <c r="C326" s="11" t="s">
        <v>31</v>
      </c>
      <c r="D326" s="11" t="s">
        <v>32</v>
      </c>
      <c r="E326" s="11" t="s">
        <v>881</v>
      </c>
      <c r="F326" s="11" t="s">
        <v>882</v>
      </c>
      <c r="G326" s="11" t="s">
        <v>40</v>
      </c>
      <c r="H326" s="12">
        <v>43461</v>
      </c>
      <c r="I326" s="11" t="s">
        <v>66</v>
      </c>
      <c r="J326" s="11" t="s">
        <v>67</v>
      </c>
      <c r="K326" s="11" t="s">
        <v>748</v>
      </c>
      <c r="L326" s="13">
        <v>1</v>
      </c>
      <c r="M326" s="14">
        <v>36</v>
      </c>
      <c r="N326" s="15">
        <v>648000</v>
      </c>
      <c r="O326" s="15">
        <v>648000</v>
      </c>
      <c r="P326" s="15">
        <v>374544</v>
      </c>
      <c r="Q326" s="11" t="s">
        <v>1</v>
      </c>
      <c r="R326" s="11" t="s">
        <v>1</v>
      </c>
      <c r="S326" s="11" t="s">
        <v>1</v>
      </c>
      <c r="T326" s="15">
        <v>224856</v>
      </c>
      <c r="U326" s="11" t="s">
        <v>1</v>
      </c>
      <c r="V326" s="11" t="s">
        <v>1</v>
      </c>
      <c r="W326" s="15">
        <v>628560</v>
      </c>
      <c r="X326" s="15">
        <v>29160</v>
      </c>
      <c r="Y326" s="15">
        <v>19440</v>
      </c>
      <c r="Z326" s="11" t="s">
        <v>1</v>
      </c>
      <c r="AA326" s="11" t="s">
        <v>1</v>
      </c>
    </row>
    <row r="327" spans="2:27" ht="51" x14ac:dyDescent="0.25">
      <c r="B327" s="10">
        <v>318</v>
      </c>
      <c r="C327" s="11" t="s">
        <v>31</v>
      </c>
      <c r="D327" s="11" t="s">
        <v>32</v>
      </c>
      <c r="E327" s="11" t="s">
        <v>883</v>
      </c>
      <c r="F327" s="11" t="s">
        <v>884</v>
      </c>
      <c r="G327" s="11" t="s">
        <v>40</v>
      </c>
      <c r="H327" s="12">
        <v>43441</v>
      </c>
      <c r="I327" s="11" t="s">
        <v>54</v>
      </c>
      <c r="J327" s="11" t="s">
        <v>55</v>
      </c>
      <c r="K327" s="11" t="s">
        <v>885</v>
      </c>
      <c r="L327" s="13">
        <v>1</v>
      </c>
      <c r="M327" s="14">
        <v>36</v>
      </c>
      <c r="N327" s="15">
        <v>648474</v>
      </c>
      <c r="O327" s="15">
        <v>648474</v>
      </c>
      <c r="P327" s="15">
        <v>374817.97</v>
      </c>
      <c r="Q327" s="11" t="s">
        <v>1</v>
      </c>
      <c r="R327" s="11" t="s">
        <v>1</v>
      </c>
      <c r="S327" s="11" t="s">
        <v>1</v>
      </c>
      <c r="T327" s="15">
        <v>225020.48</v>
      </c>
      <c r="U327" s="11" t="s">
        <v>1</v>
      </c>
      <c r="V327" s="11" t="s">
        <v>1</v>
      </c>
      <c r="W327" s="15">
        <v>608719.04</v>
      </c>
      <c r="X327" s="15">
        <v>8880.59</v>
      </c>
      <c r="Y327" s="15">
        <v>39754.959999999999</v>
      </c>
      <c r="Z327" s="11" t="s">
        <v>1</v>
      </c>
      <c r="AA327" s="11" t="s">
        <v>1</v>
      </c>
    </row>
    <row r="328" spans="2:27" ht="51" x14ac:dyDescent="0.25">
      <c r="B328" s="10">
        <v>319</v>
      </c>
      <c r="C328" s="11" t="s">
        <v>31</v>
      </c>
      <c r="D328" s="11" t="s">
        <v>32</v>
      </c>
      <c r="E328" s="11" t="s">
        <v>886</v>
      </c>
      <c r="F328" s="11" t="s">
        <v>887</v>
      </c>
      <c r="G328" s="11" t="s">
        <v>40</v>
      </c>
      <c r="H328" s="12">
        <v>43461</v>
      </c>
      <c r="I328" s="11" t="s">
        <v>47</v>
      </c>
      <c r="J328" s="11" t="s">
        <v>48</v>
      </c>
      <c r="K328" s="11" t="s">
        <v>888</v>
      </c>
      <c r="L328" s="13">
        <v>2</v>
      </c>
      <c r="M328" s="14">
        <v>36</v>
      </c>
      <c r="N328" s="15">
        <v>646895</v>
      </c>
      <c r="O328" s="15">
        <v>646895</v>
      </c>
      <c r="P328" s="15">
        <v>373905.31</v>
      </c>
      <c r="Q328" s="11" t="s">
        <v>1</v>
      </c>
      <c r="R328" s="11" t="s">
        <v>1</v>
      </c>
      <c r="S328" s="11" t="s">
        <v>1</v>
      </c>
      <c r="T328" s="15">
        <v>224472.56</v>
      </c>
      <c r="U328" s="11" t="s">
        <v>1</v>
      </c>
      <c r="V328" s="11" t="s">
        <v>1</v>
      </c>
      <c r="W328" s="15">
        <v>607842.68000000005</v>
      </c>
      <c r="X328" s="15">
        <v>9464.81</v>
      </c>
      <c r="Y328" s="15">
        <v>39052.32</v>
      </c>
      <c r="Z328" s="11" t="s">
        <v>1</v>
      </c>
      <c r="AA328" s="11" t="s">
        <v>1</v>
      </c>
    </row>
    <row r="329" spans="2:27" ht="25.5" x14ac:dyDescent="0.25">
      <c r="B329" s="10">
        <v>320</v>
      </c>
      <c r="C329" s="11" t="s">
        <v>31</v>
      </c>
      <c r="D329" s="11" t="s">
        <v>32</v>
      </c>
      <c r="E329" s="11" t="s">
        <v>889</v>
      </c>
      <c r="F329" s="11" t="s">
        <v>890</v>
      </c>
      <c r="G329" s="11" t="s">
        <v>40</v>
      </c>
      <c r="H329" s="12">
        <v>43461</v>
      </c>
      <c r="I329" s="11" t="s">
        <v>54</v>
      </c>
      <c r="J329" s="11" t="s">
        <v>55</v>
      </c>
      <c r="K329" s="11"/>
      <c r="L329" s="13">
        <v>1</v>
      </c>
      <c r="M329" s="14">
        <v>36</v>
      </c>
      <c r="N329" s="15">
        <v>648579.68999999994</v>
      </c>
      <c r="O329" s="15">
        <v>648579.68999999994</v>
      </c>
      <c r="P329" s="15">
        <v>374879.07</v>
      </c>
      <c r="Q329" s="11" t="s">
        <v>1</v>
      </c>
      <c r="R329" s="11" t="s">
        <v>1</v>
      </c>
      <c r="S329" s="11" t="s">
        <v>1</v>
      </c>
      <c r="T329" s="15">
        <v>225057.15</v>
      </c>
      <c r="U329" s="11" t="s">
        <v>1</v>
      </c>
      <c r="V329" s="11" t="s">
        <v>1</v>
      </c>
      <c r="W329" s="15">
        <v>599936.22</v>
      </c>
      <c r="X329" s="11" t="s">
        <v>1</v>
      </c>
      <c r="Y329" s="15">
        <v>48643.47</v>
      </c>
      <c r="Z329" s="11" t="s">
        <v>1</v>
      </c>
      <c r="AA329" s="11" t="s">
        <v>1</v>
      </c>
    </row>
    <row r="330" spans="2:27" ht="38.25" x14ac:dyDescent="0.25">
      <c r="B330" s="10">
        <v>321</v>
      </c>
      <c r="C330" s="11" t="s">
        <v>31</v>
      </c>
      <c r="D330" s="11" t="s">
        <v>32</v>
      </c>
      <c r="E330" s="11" t="s">
        <v>891</v>
      </c>
      <c r="F330" s="11" t="s">
        <v>892</v>
      </c>
      <c r="G330" s="11" t="s">
        <v>40</v>
      </c>
      <c r="H330" s="12">
        <v>43461</v>
      </c>
      <c r="I330" s="11" t="s">
        <v>54</v>
      </c>
      <c r="J330" s="11" t="s">
        <v>55</v>
      </c>
      <c r="K330" s="11" t="s">
        <v>893</v>
      </c>
      <c r="L330" s="13">
        <v>1</v>
      </c>
      <c r="M330" s="14">
        <v>36</v>
      </c>
      <c r="N330" s="15">
        <v>648474</v>
      </c>
      <c r="O330" s="15">
        <v>648474</v>
      </c>
      <c r="P330" s="15">
        <v>374817.97</v>
      </c>
      <c r="Q330" s="11" t="s">
        <v>1</v>
      </c>
      <c r="R330" s="11" t="s">
        <v>1</v>
      </c>
      <c r="S330" s="11" t="s">
        <v>1</v>
      </c>
      <c r="T330" s="15">
        <v>225020.47</v>
      </c>
      <c r="U330" s="11" t="s">
        <v>1</v>
      </c>
      <c r="V330" s="11" t="s">
        <v>1</v>
      </c>
      <c r="W330" s="15">
        <v>608751.31000000006</v>
      </c>
      <c r="X330" s="15">
        <v>8912.8700000000008</v>
      </c>
      <c r="Y330" s="15">
        <v>39722.69</v>
      </c>
      <c r="Z330" s="11" t="s">
        <v>1</v>
      </c>
      <c r="AA330" s="11" t="s">
        <v>1</v>
      </c>
    </row>
    <row r="331" spans="2:27" ht="76.5" x14ac:dyDescent="0.25">
      <c r="B331" s="10">
        <v>322</v>
      </c>
      <c r="C331" s="11" t="s">
        <v>31</v>
      </c>
      <c r="D331" s="11" t="s">
        <v>32</v>
      </c>
      <c r="E331" s="11" t="s">
        <v>894</v>
      </c>
      <c r="F331" s="11" t="s">
        <v>895</v>
      </c>
      <c r="G331" s="11" t="s">
        <v>40</v>
      </c>
      <c r="H331" s="12">
        <v>43441</v>
      </c>
      <c r="I331" s="11" t="s">
        <v>841</v>
      </c>
      <c r="J331" s="11" t="s">
        <v>842</v>
      </c>
      <c r="K331" s="11" t="s">
        <v>896</v>
      </c>
      <c r="L331" s="13">
        <v>2</v>
      </c>
      <c r="M331" s="14">
        <v>36</v>
      </c>
      <c r="N331" s="15">
        <v>863787.73</v>
      </c>
      <c r="O331" s="15">
        <v>863787.73</v>
      </c>
      <c r="P331" s="15">
        <v>583056.72</v>
      </c>
      <c r="Q331" s="11" t="s">
        <v>1</v>
      </c>
      <c r="R331" s="11" t="s">
        <v>1</v>
      </c>
      <c r="S331" s="11" t="s">
        <v>1</v>
      </c>
      <c r="T331" s="11" t="s">
        <v>1</v>
      </c>
      <c r="U331" s="11" t="s">
        <v>1</v>
      </c>
      <c r="V331" s="11" t="s">
        <v>1</v>
      </c>
      <c r="W331" s="15">
        <v>583056.72</v>
      </c>
      <c r="X331" s="11" t="s">
        <v>1</v>
      </c>
      <c r="Y331" s="15">
        <v>280731.01</v>
      </c>
      <c r="Z331" s="11" t="s">
        <v>1</v>
      </c>
      <c r="AA331" s="11" t="s">
        <v>1</v>
      </c>
    </row>
    <row r="332" spans="2:27" ht="25.5" x14ac:dyDescent="0.25">
      <c r="B332" s="10">
        <v>323</v>
      </c>
      <c r="C332" s="11" t="s">
        <v>31</v>
      </c>
      <c r="D332" s="11" t="s">
        <v>32</v>
      </c>
      <c r="E332" s="11" t="s">
        <v>897</v>
      </c>
      <c r="F332" s="11" t="s">
        <v>652</v>
      </c>
      <c r="G332" s="11" t="s">
        <v>40</v>
      </c>
      <c r="H332" s="12">
        <v>43441</v>
      </c>
      <c r="I332" s="11" t="s">
        <v>898</v>
      </c>
      <c r="J332" s="11" t="s">
        <v>899</v>
      </c>
      <c r="K332" s="11"/>
      <c r="L332" s="13">
        <v>1</v>
      </c>
      <c r="M332" s="14">
        <v>24</v>
      </c>
      <c r="N332" s="15">
        <v>296610.62</v>
      </c>
      <c r="O332" s="15">
        <v>296610.62</v>
      </c>
      <c r="P332" s="15">
        <v>171440.93</v>
      </c>
      <c r="Q332" s="11" t="s">
        <v>1</v>
      </c>
      <c r="R332" s="11" t="s">
        <v>1</v>
      </c>
      <c r="S332" s="11" t="s">
        <v>1</v>
      </c>
      <c r="T332" s="15">
        <v>102923.89</v>
      </c>
      <c r="U332" s="11" t="s">
        <v>1</v>
      </c>
      <c r="V332" s="11" t="s">
        <v>1</v>
      </c>
      <c r="W332" s="15">
        <v>274364.82</v>
      </c>
      <c r="X332" s="11" t="s">
        <v>1</v>
      </c>
      <c r="Y332" s="15">
        <v>22245.8</v>
      </c>
      <c r="Z332" s="11" t="s">
        <v>1</v>
      </c>
      <c r="AA332" s="11" t="s">
        <v>1</v>
      </c>
    </row>
    <row r="333" spans="2:27" ht="51" x14ac:dyDescent="0.25">
      <c r="B333" s="10">
        <v>324</v>
      </c>
      <c r="C333" s="11" t="s">
        <v>31</v>
      </c>
      <c r="D333" s="11" t="s">
        <v>32</v>
      </c>
      <c r="E333" s="11" t="s">
        <v>900</v>
      </c>
      <c r="F333" s="11" t="s">
        <v>901</v>
      </c>
      <c r="G333" s="11" t="s">
        <v>40</v>
      </c>
      <c r="H333" s="12">
        <v>43441</v>
      </c>
      <c r="I333" s="11" t="s">
        <v>54</v>
      </c>
      <c r="J333" s="11" t="s">
        <v>55</v>
      </c>
      <c r="K333" s="11" t="s">
        <v>174</v>
      </c>
      <c r="L333" s="13">
        <v>2</v>
      </c>
      <c r="M333" s="14">
        <v>36</v>
      </c>
      <c r="N333" s="15">
        <v>606500</v>
      </c>
      <c r="O333" s="15">
        <v>606500</v>
      </c>
      <c r="P333" s="15">
        <v>350557</v>
      </c>
      <c r="Q333" s="11" t="s">
        <v>1</v>
      </c>
      <c r="R333" s="11" t="s">
        <v>1</v>
      </c>
      <c r="S333" s="11" t="s">
        <v>1</v>
      </c>
      <c r="T333" s="15">
        <v>210455.5</v>
      </c>
      <c r="U333" s="11" t="s">
        <v>1</v>
      </c>
      <c r="V333" s="11" t="s">
        <v>1</v>
      </c>
      <c r="W333" s="15">
        <v>561012.5</v>
      </c>
      <c r="X333" s="11" t="s">
        <v>1</v>
      </c>
      <c r="Y333" s="15">
        <v>45487.5</v>
      </c>
      <c r="Z333" s="11" t="s">
        <v>1</v>
      </c>
      <c r="AA333" s="11" t="s">
        <v>1</v>
      </c>
    </row>
    <row r="334" spans="2:27" ht="51" x14ac:dyDescent="0.25">
      <c r="B334" s="10">
        <v>325</v>
      </c>
      <c r="C334" s="11" t="s">
        <v>31</v>
      </c>
      <c r="D334" s="11" t="s">
        <v>32</v>
      </c>
      <c r="E334" s="11" t="s">
        <v>902</v>
      </c>
      <c r="F334" s="11" t="s">
        <v>903</v>
      </c>
      <c r="G334" s="11" t="s">
        <v>40</v>
      </c>
      <c r="H334" s="12">
        <v>43461</v>
      </c>
      <c r="I334" s="11" t="s">
        <v>692</v>
      </c>
      <c r="J334" s="11" t="s">
        <v>693</v>
      </c>
      <c r="K334" s="11"/>
      <c r="L334" s="13">
        <v>1</v>
      </c>
      <c r="M334" s="14">
        <v>36</v>
      </c>
      <c r="N334" s="15">
        <v>600000</v>
      </c>
      <c r="O334" s="15">
        <v>600000</v>
      </c>
      <c r="P334" s="15">
        <v>510000</v>
      </c>
      <c r="Q334" s="11" t="s">
        <v>1</v>
      </c>
      <c r="R334" s="11" t="s">
        <v>1</v>
      </c>
      <c r="S334" s="11" t="s">
        <v>1</v>
      </c>
      <c r="T334" s="15">
        <v>45000</v>
      </c>
      <c r="U334" s="11" t="s">
        <v>1</v>
      </c>
      <c r="V334" s="11" t="s">
        <v>1</v>
      </c>
      <c r="W334" s="15">
        <v>555000</v>
      </c>
      <c r="X334" s="11" t="s">
        <v>1</v>
      </c>
      <c r="Y334" s="15">
        <v>45000</v>
      </c>
      <c r="Z334" s="11" t="s">
        <v>1</v>
      </c>
      <c r="AA334" s="11" t="s">
        <v>1</v>
      </c>
    </row>
    <row r="335" spans="2:27" ht="38.25" x14ac:dyDescent="0.25">
      <c r="B335" s="10">
        <v>326</v>
      </c>
      <c r="C335" s="11" t="s">
        <v>31</v>
      </c>
      <c r="D335" s="11" t="s">
        <v>32</v>
      </c>
      <c r="E335" s="11" t="s">
        <v>904</v>
      </c>
      <c r="F335" s="11" t="s">
        <v>905</v>
      </c>
      <c r="G335" s="11" t="s">
        <v>40</v>
      </c>
      <c r="H335" s="12">
        <v>43461</v>
      </c>
      <c r="I335" s="11" t="s">
        <v>47</v>
      </c>
      <c r="J335" s="11" t="s">
        <v>48</v>
      </c>
      <c r="K335" s="11"/>
      <c r="L335" s="13">
        <v>1</v>
      </c>
      <c r="M335" s="14">
        <v>36</v>
      </c>
      <c r="N335" s="15">
        <v>562282.64</v>
      </c>
      <c r="O335" s="15">
        <v>552542.64</v>
      </c>
      <c r="P335" s="15">
        <v>319369.65000000002</v>
      </c>
      <c r="Q335" s="11" t="s">
        <v>1</v>
      </c>
      <c r="R335" s="11" t="s">
        <v>1</v>
      </c>
      <c r="S335" s="11" t="s">
        <v>1</v>
      </c>
      <c r="T335" s="15">
        <v>191732.31</v>
      </c>
      <c r="U335" s="11" t="s">
        <v>1</v>
      </c>
      <c r="V335" s="11" t="s">
        <v>1</v>
      </c>
      <c r="W335" s="15">
        <v>524915.52</v>
      </c>
      <c r="X335" s="15">
        <v>13813.56</v>
      </c>
      <c r="Y335" s="15">
        <v>27627.119999999999</v>
      </c>
      <c r="Z335" s="11" t="s">
        <v>1</v>
      </c>
      <c r="AA335" s="15">
        <v>9740</v>
      </c>
    </row>
    <row r="336" spans="2:27" ht="25.5" x14ac:dyDescent="0.25">
      <c r="B336" s="10">
        <v>327</v>
      </c>
      <c r="C336" s="11" t="s">
        <v>31</v>
      </c>
      <c r="D336" s="11" t="s">
        <v>32</v>
      </c>
      <c r="E336" s="11" t="s">
        <v>906</v>
      </c>
      <c r="F336" s="11" t="s">
        <v>907</v>
      </c>
      <c r="G336" s="11" t="s">
        <v>40</v>
      </c>
      <c r="H336" s="12">
        <v>43461</v>
      </c>
      <c r="I336" s="11" t="s">
        <v>692</v>
      </c>
      <c r="J336" s="11" t="s">
        <v>693</v>
      </c>
      <c r="K336" s="11"/>
      <c r="L336" s="13">
        <v>1</v>
      </c>
      <c r="M336" s="14">
        <v>36</v>
      </c>
      <c r="N336" s="15">
        <v>648648.65</v>
      </c>
      <c r="O336" s="15">
        <v>648648.65</v>
      </c>
      <c r="P336" s="15">
        <v>551351.35</v>
      </c>
      <c r="Q336" s="11" t="s">
        <v>1</v>
      </c>
      <c r="R336" s="11" t="s">
        <v>1</v>
      </c>
      <c r="S336" s="11" t="s">
        <v>1</v>
      </c>
      <c r="T336" s="15">
        <v>48648.639999999999</v>
      </c>
      <c r="U336" s="11" t="s">
        <v>1</v>
      </c>
      <c r="V336" s="11" t="s">
        <v>1</v>
      </c>
      <c r="W336" s="15">
        <v>599999.99</v>
      </c>
      <c r="X336" s="11" t="s">
        <v>1</v>
      </c>
      <c r="Y336" s="15">
        <v>48648.66</v>
      </c>
      <c r="Z336" s="11" t="s">
        <v>1</v>
      </c>
      <c r="AA336" s="11" t="s">
        <v>1</v>
      </c>
    </row>
    <row r="337" spans="2:27" ht="25.5" x14ac:dyDescent="0.25">
      <c r="B337" s="10">
        <v>328</v>
      </c>
      <c r="C337" s="11" t="s">
        <v>31</v>
      </c>
      <c r="D337" s="11" t="s">
        <v>32</v>
      </c>
      <c r="E337" s="11" t="s">
        <v>908</v>
      </c>
      <c r="F337" s="11" t="s">
        <v>909</v>
      </c>
      <c r="G337" s="11" t="s">
        <v>40</v>
      </c>
      <c r="H337" s="12">
        <v>43461</v>
      </c>
      <c r="I337" s="11" t="s">
        <v>692</v>
      </c>
      <c r="J337" s="11" t="s">
        <v>693</v>
      </c>
      <c r="K337" s="11"/>
      <c r="L337" s="13">
        <v>1</v>
      </c>
      <c r="M337" s="14">
        <v>36</v>
      </c>
      <c r="N337" s="15">
        <v>648648.38</v>
      </c>
      <c r="O337" s="15">
        <v>648648.38</v>
      </c>
      <c r="P337" s="15">
        <v>551351.12</v>
      </c>
      <c r="Q337" s="11" t="s">
        <v>1</v>
      </c>
      <c r="R337" s="11" t="s">
        <v>1</v>
      </c>
      <c r="S337" s="11" t="s">
        <v>1</v>
      </c>
      <c r="T337" s="15">
        <v>48648.62</v>
      </c>
      <c r="U337" s="11" t="s">
        <v>1</v>
      </c>
      <c r="V337" s="11" t="s">
        <v>1</v>
      </c>
      <c r="W337" s="15">
        <v>599999.74</v>
      </c>
      <c r="X337" s="11" t="s">
        <v>1</v>
      </c>
      <c r="Y337" s="15">
        <v>48648.639999999999</v>
      </c>
      <c r="Z337" s="11" t="s">
        <v>1</v>
      </c>
      <c r="AA337" s="11" t="s">
        <v>1</v>
      </c>
    </row>
    <row r="338" spans="2:27" ht="51" x14ac:dyDescent="0.25">
      <c r="B338" s="10">
        <v>329</v>
      </c>
      <c r="C338" s="11" t="s">
        <v>31</v>
      </c>
      <c r="D338" s="11" t="s">
        <v>32</v>
      </c>
      <c r="E338" s="11" t="s">
        <v>910</v>
      </c>
      <c r="F338" s="11" t="s">
        <v>911</v>
      </c>
      <c r="G338" s="11" t="s">
        <v>40</v>
      </c>
      <c r="H338" s="12">
        <v>43461</v>
      </c>
      <c r="I338" s="11" t="s">
        <v>47</v>
      </c>
      <c r="J338" s="11" t="s">
        <v>48</v>
      </c>
      <c r="K338" s="11"/>
      <c r="L338" s="13">
        <v>1</v>
      </c>
      <c r="M338" s="14">
        <v>36</v>
      </c>
      <c r="N338" s="15">
        <v>648646.85</v>
      </c>
      <c r="O338" s="15">
        <v>648646.85</v>
      </c>
      <c r="P338" s="15">
        <v>374917.88</v>
      </c>
      <c r="Q338" s="11" t="s">
        <v>1</v>
      </c>
      <c r="R338" s="11" t="s">
        <v>1</v>
      </c>
      <c r="S338" s="11" t="s">
        <v>1</v>
      </c>
      <c r="T338" s="15">
        <v>225080.46</v>
      </c>
      <c r="U338" s="11" t="s">
        <v>1</v>
      </c>
      <c r="V338" s="11" t="s">
        <v>1</v>
      </c>
      <c r="W338" s="15">
        <v>648646.85</v>
      </c>
      <c r="X338" s="15">
        <v>48648.51</v>
      </c>
      <c r="Y338" s="11" t="s">
        <v>1</v>
      </c>
      <c r="Z338" s="11" t="s">
        <v>1</v>
      </c>
      <c r="AA338" s="11" t="s">
        <v>1</v>
      </c>
    </row>
    <row r="339" spans="2:27" ht="102" x14ac:dyDescent="0.25">
      <c r="B339" s="10">
        <v>330</v>
      </c>
      <c r="C339" s="11" t="s">
        <v>31</v>
      </c>
      <c r="D339" s="11" t="s">
        <v>32</v>
      </c>
      <c r="E339" s="11" t="s">
        <v>912</v>
      </c>
      <c r="F339" s="11" t="s">
        <v>913</v>
      </c>
      <c r="G339" s="11" t="s">
        <v>40</v>
      </c>
      <c r="H339" s="12">
        <v>43441</v>
      </c>
      <c r="I339" s="11" t="s">
        <v>914</v>
      </c>
      <c r="J339" s="11" t="s">
        <v>915</v>
      </c>
      <c r="K339" s="11"/>
      <c r="L339" s="13">
        <v>1</v>
      </c>
      <c r="M339" s="14">
        <v>36</v>
      </c>
      <c r="N339" s="15">
        <v>184496.1</v>
      </c>
      <c r="O339" s="15">
        <v>184496.1</v>
      </c>
      <c r="P339" s="15">
        <v>106638.74</v>
      </c>
      <c r="Q339" s="11" t="s">
        <v>1</v>
      </c>
      <c r="R339" s="11" t="s">
        <v>1</v>
      </c>
      <c r="S339" s="11" t="s">
        <v>1</v>
      </c>
      <c r="T339" s="15">
        <v>64020.15</v>
      </c>
      <c r="U339" s="11" t="s">
        <v>1</v>
      </c>
      <c r="V339" s="11" t="s">
        <v>1</v>
      </c>
      <c r="W339" s="15">
        <v>184496.1</v>
      </c>
      <c r="X339" s="15">
        <v>13837.21</v>
      </c>
      <c r="Y339" s="11" t="s">
        <v>1</v>
      </c>
      <c r="Z339" s="11" t="s">
        <v>1</v>
      </c>
      <c r="AA339" s="11" t="s">
        <v>1</v>
      </c>
    </row>
    <row r="340" spans="2:27" ht="51" x14ac:dyDescent="0.25">
      <c r="B340" s="10">
        <v>331</v>
      </c>
      <c r="C340" s="11" t="s">
        <v>31</v>
      </c>
      <c r="D340" s="11" t="s">
        <v>32</v>
      </c>
      <c r="E340" s="11" t="s">
        <v>916</v>
      </c>
      <c r="F340" s="11" t="s">
        <v>917</v>
      </c>
      <c r="G340" s="11" t="s">
        <v>104</v>
      </c>
      <c r="H340" s="12">
        <v>43546</v>
      </c>
      <c r="I340" s="11" t="s">
        <v>47</v>
      </c>
      <c r="J340" s="11" t="s">
        <v>48</v>
      </c>
      <c r="K340" s="11" t="s">
        <v>918</v>
      </c>
      <c r="L340" s="13">
        <v>3</v>
      </c>
      <c r="M340" s="14">
        <v>36</v>
      </c>
      <c r="N340" s="15">
        <v>648000.02</v>
      </c>
      <c r="O340" s="15">
        <v>648000.02</v>
      </c>
      <c r="P340" s="15">
        <v>374544</v>
      </c>
      <c r="Q340" s="11" t="s">
        <v>1</v>
      </c>
      <c r="R340" s="11" t="s">
        <v>1</v>
      </c>
      <c r="S340" s="11" t="s">
        <v>1</v>
      </c>
      <c r="T340" s="15">
        <v>224856</v>
      </c>
      <c r="U340" s="11" t="s">
        <v>1</v>
      </c>
      <c r="V340" s="11" t="s">
        <v>1</v>
      </c>
      <c r="W340" s="15">
        <v>605519.78</v>
      </c>
      <c r="X340" s="15">
        <v>6119.78</v>
      </c>
      <c r="Y340" s="15">
        <v>42480.24</v>
      </c>
      <c r="Z340" s="11" t="s">
        <v>1</v>
      </c>
      <c r="AA340" s="11" t="s">
        <v>1</v>
      </c>
    </row>
    <row r="341" spans="2:27" ht="38.25" x14ac:dyDescent="0.25">
      <c r="B341" s="10">
        <v>332</v>
      </c>
      <c r="C341" s="11" t="s">
        <v>31</v>
      </c>
      <c r="D341" s="11" t="s">
        <v>32</v>
      </c>
      <c r="E341" s="11" t="s">
        <v>919</v>
      </c>
      <c r="F341" s="11" t="s">
        <v>920</v>
      </c>
      <c r="G341" s="11" t="s">
        <v>104</v>
      </c>
      <c r="H341" s="12">
        <v>43543</v>
      </c>
      <c r="I341" s="11" t="s">
        <v>921</v>
      </c>
      <c r="J341" s="11" t="s">
        <v>922</v>
      </c>
      <c r="K341" s="11" t="s">
        <v>187</v>
      </c>
      <c r="L341" s="13">
        <v>2</v>
      </c>
      <c r="M341" s="14">
        <v>36</v>
      </c>
      <c r="N341" s="15">
        <v>858849.01</v>
      </c>
      <c r="O341" s="15">
        <v>839469.16</v>
      </c>
      <c r="P341" s="15">
        <v>580012.79</v>
      </c>
      <c r="Q341" s="11" t="s">
        <v>1</v>
      </c>
      <c r="R341" s="11" t="s">
        <v>1</v>
      </c>
      <c r="S341" s="11" t="s">
        <v>1</v>
      </c>
      <c r="T341" s="11" t="s">
        <v>1</v>
      </c>
      <c r="U341" s="11" t="s">
        <v>1</v>
      </c>
      <c r="V341" s="11" t="s">
        <v>1</v>
      </c>
      <c r="W341" s="15">
        <v>580012.79</v>
      </c>
      <c r="X341" s="11" t="s">
        <v>1</v>
      </c>
      <c r="Y341" s="15">
        <v>259456.37</v>
      </c>
      <c r="Z341" s="11" t="s">
        <v>1</v>
      </c>
      <c r="AA341" s="15">
        <v>19379.849999999999</v>
      </c>
    </row>
    <row r="342" spans="2:27" ht="38.25" x14ac:dyDescent="0.25">
      <c r="B342" s="10">
        <v>333</v>
      </c>
      <c r="C342" s="11" t="s">
        <v>31</v>
      </c>
      <c r="D342" s="11" t="s">
        <v>32</v>
      </c>
      <c r="E342" s="11" t="s">
        <v>923</v>
      </c>
      <c r="F342" s="11" t="s">
        <v>924</v>
      </c>
      <c r="G342" s="11" t="s">
        <v>40</v>
      </c>
      <c r="H342" s="12">
        <v>43441</v>
      </c>
      <c r="I342" s="11" t="s">
        <v>47</v>
      </c>
      <c r="J342" s="11" t="s">
        <v>48</v>
      </c>
      <c r="K342" s="11"/>
      <c r="L342" s="13">
        <v>1</v>
      </c>
      <c r="M342" s="14">
        <v>36</v>
      </c>
      <c r="N342" s="15">
        <v>579001</v>
      </c>
      <c r="O342" s="15">
        <v>579001</v>
      </c>
      <c r="P342" s="15">
        <v>334662.58</v>
      </c>
      <c r="Q342" s="11" t="s">
        <v>1</v>
      </c>
      <c r="R342" s="11" t="s">
        <v>1</v>
      </c>
      <c r="S342" s="11" t="s">
        <v>1</v>
      </c>
      <c r="T342" s="15">
        <v>200913.34</v>
      </c>
      <c r="U342" s="11" t="s">
        <v>1</v>
      </c>
      <c r="V342" s="11" t="s">
        <v>1</v>
      </c>
      <c r="W342" s="15">
        <v>550050.94999999995</v>
      </c>
      <c r="X342" s="15">
        <v>14475.03</v>
      </c>
      <c r="Y342" s="15">
        <v>28950.05</v>
      </c>
      <c r="Z342" s="11" t="s">
        <v>1</v>
      </c>
      <c r="AA342" s="11" t="s">
        <v>1</v>
      </c>
    </row>
    <row r="343" spans="2:27" ht="51" x14ac:dyDescent="0.25">
      <c r="B343" s="10">
        <v>334</v>
      </c>
      <c r="C343" s="11" t="s">
        <v>31</v>
      </c>
      <c r="D343" s="11" t="s">
        <v>32</v>
      </c>
      <c r="E343" s="11" t="s">
        <v>925</v>
      </c>
      <c r="F343" s="11" t="s">
        <v>926</v>
      </c>
      <c r="G343" s="11" t="s">
        <v>40</v>
      </c>
      <c r="H343" s="12">
        <v>43461</v>
      </c>
      <c r="I343" s="11" t="s">
        <v>130</v>
      </c>
      <c r="J343" s="11" t="s">
        <v>131</v>
      </c>
      <c r="K343" s="11" t="s">
        <v>132</v>
      </c>
      <c r="L343" s="13">
        <v>3</v>
      </c>
      <c r="M343" s="14">
        <v>34</v>
      </c>
      <c r="N343" s="15">
        <v>570570</v>
      </c>
      <c r="O343" s="15">
        <v>570570</v>
      </c>
      <c r="P343" s="15">
        <v>329789.21000000002</v>
      </c>
      <c r="Q343" s="11" t="s">
        <v>1</v>
      </c>
      <c r="R343" s="11" t="s">
        <v>1</v>
      </c>
      <c r="S343" s="11" t="s">
        <v>1</v>
      </c>
      <c r="T343" s="15">
        <v>197987.79</v>
      </c>
      <c r="U343" s="11" t="s">
        <v>1</v>
      </c>
      <c r="V343" s="11" t="s">
        <v>1</v>
      </c>
      <c r="W343" s="15">
        <v>547299.77</v>
      </c>
      <c r="X343" s="15">
        <v>19522.77</v>
      </c>
      <c r="Y343" s="15">
        <v>23270.23</v>
      </c>
      <c r="Z343" s="11" t="s">
        <v>1</v>
      </c>
      <c r="AA343" s="11" t="s">
        <v>1</v>
      </c>
    </row>
    <row r="344" spans="2:27" ht="63.75" x14ac:dyDescent="0.25">
      <c r="B344" s="10">
        <v>335</v>
      </c>
      <c r="C344" s="11" t="s">
        <v>31</v>
      </c>
      <c r="D344" s="11" t="s">
        <v>32</v>
      </c>
      <c r="E344" s="11" t="s">
        <v>927</v>
      </c>
      <c r="F344" s="11" t="s">
        <v>928</v>
      </c>
      <c r="G344" s="11" t="s">
        <v>104</v>
      </c>
      <c r="H344" s="12">
        <v>43550</v>
      </c>
      <c r="I344" s="11" t="s">
        <v>273</v>
      </c>
      <c r="J344" s="11" t="s">
        <v>274</v>
      </c>
      <c r="K344" s="11" t="s">
        <v>258</v>
      </c>
      <c r="L344" s="13">
        <v>2</v>
      </c>
      <c r="M344" s="14">
        <v>36</v>
      </c>
      <c r="N344" s="15">
        <v>519067.84</v>
      </c>
      <c r="O344" s="15">
        <v>519067.84</v>
      </c>
      <c r="P344" s="15">
        <v>300021.21000000002</v>
      </c>
      <c r="Q344" s="11" t="s">
        <v>1</v>
      </c>
      <c r="R344" s="11" t="s">
        <v>1</v>
      </c>
      <c r="S344" s="11" t="s">
        <v>1</v>
      </c>
      <c r="T344" s="15">
        <v>180116.53</v>
      </c>
      <c r="U344" s="11" t="s">
        <v>1</v>
      </c>
      <c r="V344" s="11" t="s">
        <v>1</v>
      </c>
      <c r="W344" s="15">
        <v>510535.96</v>
      </c>
      <c r="X344" s="15">
        <v>30398.22</v>
      </c>
      <c r="Y344" s="15">
        <v>8531.8799999999992</v>
      </c>
      <c r="Z344" s="11" t="s">
        <v>1</v>
      </c>
      <c r="AA344" s="11" t="s">
        <v>1</v>
      </c>
    </row>
    <row r="345" spans="2:27" ht="76.5" x14ac:dyDescent="0.25">
      <c r="B345" s="10">
        <v>336</v>
      </c>
      <c r="C345" s="11" t="s">
        <v>31</v>
      </c>
      <c r="D345" s="11" t="s">
        <v>32</v>
      </c>
      <c r="E345" s="11" t="s">
        <v>929</v>
      </c>
      <c r="F345" s="11" t="s">
        <v>930</v>
      </c>
      <c r="G345" s="11" t="s">
        <v>40</v>
      </c>
      <c r="H345" s="12">
        <v>43441</v>
      </c>
      <c r="I345" s="11" t="s">
        <v>47</v>
      </c>
      <c r="J345" s="11" t="s">
        <v>48</v>
      </c>
      <c r="K345" s="11" t="s">
        <v>931</v>
      </c>
      <c r="L345" s="13">
        <v>1</v>
      </c>
      <c r="M345" s="14">
        <v>36</v>
      </c>
      <c r="N345" s="15">
        <v>648000</v>
      </c>
      <c r="O345" s="15">
        <v>648000</v>
      </c>
      <c r="P345" s="15">
        <v>374544</v>
      </c>
      <c r="Q345" s="11" t="s">
        <v>1</v>
      </c>
      <c r="R345" s="11" t="s">
        <v>1</v>
      </c>
      <c r="S345" s="11" t="s">
        <v>1</v>
      </c>
      <c r="T345" s="15">
        <v>224856</v>
      </c>
      <c r="U345" s="11" t="s">
        <v>1</v>
      </c>
      <c r="V345" s="11" t="s">
        <v>1</v>
      </c>
      <c r="W345" s="15">
        <v>599400</v>
      </c>
      <c r="X345" s="11" t="s">
        <v>1</v>
      </c>
      <c r="Y345" s="15">
        <v>48600</v>
      </c>
      <c r="Z345" s="11" t="s">
        <v>1</v>
      </c>
      <c r="AA345" s="11" t="s">
        <v>1</v>
      </c>
    </row>
    <row r="346" spans="2:27" ht="25.5" x14ac:dyDescent="0.25">
      <c r="B346" s="10">
        <v>337</v>
      </c>
      <c r="C346" s="11" t="s">
        <v>31</v>
      </c>
      <c r="D346" s="11" t="s">
        <v>32</v>
      </c>
      <c r="E346" s="11" t="s">
        <v>932</v>
      </c>
      <c r="F346" s="11" t="s">
        <v>933</v>
      </c>
      <c r="G346" s="11" t="s">
        <v>40</v>
      </c>
      <c r="H346" s="12">
        <v>43461</v>
      </c>
      <c r="I346" s="11" t="s">
        <v>54</v>
      </c>
      <c r="J346" s="11" t="s">
        <v>55</v>
      </c>
      <c r="K346" s="11" t="s">
        <v>934</v>
      </c>
      <c r="L346" s="13">
        <v>2</v>
      </c>
      <c r="M346" s="14">
        <v>36</v>
      </c>
      <c r="N346" s="15">
        <v>645000</v>
      </c>
      <c r="O346" s="15">
        <v>645000</v>
      </c>
      <c r="P346" s="15">
        <v>372810</v>
      </c>
      <c r="Q346" s="11" t="s">
        <v>1</v>
      </c>
      <c r="R346" s="11" t="s">
        <v>1</v>
      </c>
      <c r="S346" s="11" t="s">
        <v>1</v>
      </c>
      <c r="T346" s="15">
        <v>223815</v>
      </c>
      <c r="U346" s="11" t="s">
        <v>1</v>
      </c>
      <c r="V346" s="11" t="s">
        <v>1</v>
      </c>
      <c r="W346" s="15">
        <v>612750</v>
      </c>
      <c r="X346" s="15">
        <v>16125</v>
      </c>
      <c r="Y346" s="15">
        <v>32250</v>
      </c>
      <c r="Z346" s="11" t="s">
        <v>1</v>
      </c>
      <c r="AA346" s="11" t="s">
        <v>1</v>
      </c>
    </row>
    <row r="347" spans="2:27" ht="63.75" x14ac:dyDescent="0.25">
      <c r="B347" s="10">
        <v>338</v>
      </c>
      <c r="C347" s="11" t="s">
        <v>31</v>
      </c>
      <c r="D347" s="11" t="s">
        <v>32</v>
      </c>
      <c r="E347" s="11" t="s">
        <v>935</v>
      </c>
      <c r="F347" s="11" t="s">
        <v>936</v>
      </c>
      <c r="G347" s="11" t="s">
        <v>40</v>
      </c>
      <c r="H347" s="12">
        <v>43461</v>
      </c>
      <c r="I347" s="11" t="s">
        <v>66</v>
      </c>
      <c r="J347" s="11" t="s">
        <v>67</v>
      </c>
      <c r="K347" s="11" t="s">
        <v>937</v>
      </c>
      <c r="L347" s="13">
        <v>3</v>
      </c>
      <c r="M347" s="14">
        <v>36</v>
      </c>
      <c r="N347" s="15">
        <v>627709.52</v>
      </c>
      <c r="O347" s="15">
        <v>627709.52</v>
      </c>
      <c r="P347" s="15">
        <v>362816.1</v>
      </c>
      <c r="Q347" s="11" t="s">
        <v>1</v>
      </c>
      <c r="R347" s="11" t="s">
        <v>1</v>
      </c>
      <c r="S347" s="11" t="s">
        <v>1</v>
      </c>
      <c r="T347" s="15">
        <v>217815.2</v>
      </c>
      <c r="U347" s="11" t="s">
        <v>1</v>
      </c>
      <c r="V347" s="11" t="s">
        <v>1</v>
      </c>
      <c r="W347" s="15">
        <v>608686.43000000005</v>
      </c>
      <c r="X347" s="15">
        <v>28055.13</v>
      </c>
      <c r="Y347" s="15">
        <v>19023.09</v>
      </c>
      <c r="Z347" s="11" t="s">
        <v>1</v>
      </c>
      <c r="AA347" s="11" t="s">
        <v>1</v>
      </c>
    </row>
    <row r="348" spans="2:27" ht="63.75" x14ac:dyDescent="0.25">
      <c r="B348" s="10">
        <v>339</v>
      </c>
      <c r="C348" s="11" t="s">
        <v>31</v>
      </c>
      <c r="D348" s="11" t="s">
        <v>32</v>
      </c>
      <c r="E348" s="11" t="s">
        <v>938</v>
      </c>
      <c r="F348" s="11" t="s">
        <v>939</v>
      </c>
      <c r="G348" s="11" t="s">
        <v>40</v>
      </c>
      <c r="H348" s="12">
        <v>43461</v>
      </c>
      <c r="I348" s="11" t="s">
        <v>273</v>
      </c>
      <c r="J348" s="11" t="s">
        <v>274</v>
      </c>
      <c r="K348" s="11" t="s">
        <v>347</v>
      </c>
      <c r="L348" s="13">
        <v>2</v>
      </c>
      <c r="M348" s="14">
        <v>36</v>
      </c>
      <c r="N348" s="15">
        <v>525734.5</v>
      </c>
      <c r="O348" s="15">
        <v>525734.5</v>
      </c>
      <c r="P348" s="15">
        <v>303874.55</v>
      </c>
      <c r="Q348" s="11" t="s">
        <v>1</v>
      </c>
      <c r="R348" s="11" t="s">
        <v>1</v>
      </c>
      <c r="S348" s="11" t="s">
        <v>1</v>
      </c>
      <c r="T348" s="15">
        <v>182429.86</v>
      </c>
      <c r="U348" s="11" t="s">
        <v>1</v>
      </c>
      <c r="V348" s="11" t="s">
        <v>1</v>
      </c>
      <c r="W348" s="15">
        <v>486304.41</v>
      </c>
      <c r="X348" s="11" t="s">
        <v>1</v>
      </c>
      <c r="Y348" s="15">
        <v>39430.089999999997</v>
      </c>
      <c r="Z348" s="11" t="s">
        <v>1</v>
      </c>
      <c r="AA348" s="11" t="s">
        <v>1</v>
      </c>
    </row>
    <row r="349" spans="2:27" ht="25.5" x14ac:dyDescent="0.25">
      <c r="B349" s="10">
        <v>340</v>
      </c>
      <c r="C349" s="11" t="s">
        <v>31</v>
      </c>
      <c r="D349" s="11" t="s">
        <v>32</v>
      </c>
      <c r="E349" s="11" t="s">
        <v>940</v>
      </c>
      <c r="F349" s="11" t="s">
        <v>941</v>
      </c>
      <c r="G349" s="11" t="s">
        <v>40</v>
      </c>
      <c r="H349" s="12">
        <v>43461</v>
      </c>
      <c r="I349" s="11" t="s">
        <v>54</v>
      </c>
      <c r="J349" s="11" t="s">
        <v>55</v>
      </c>
      <c r="K349" s="11"/>
      <c r="L349" s="13">
        <v>1</v>
      </c>
      <c r="M349" s="14">
        <v>36</v>
      </c>
      <c r="N349" s="15">
        <v>646000</v>
      </c>
      <c r="O349" s="15">
        <v>646000</v>
      </c>
      <c r="P349" s="15">
        <v>373388</v>
      </c>
      <c r="Q349" s="11" t="s">
        <v>1</v>
      </c>
      <c r="R349" s="11" t="s">
        <v>1</v>
      </c>
      <c r="S349" s="11" t="s">
        <v>1</v>
      </c>
      <c r="T349" s="15">
        <v>224162</v>
      </c>
      <c r="U349" s="11" t="s">
        <v>1</v>
      </c>
      <c r="V349" s="11" t="s">
        <v>1</v>
      </c>
      <c r="W349" s="15">
        <v>597550</v>
      </c>
      <c r="X349" s="11" t="s">
        <v>1</v>
      </c>
      <c r="Y349" s="15">
        <v>48450</v>
      </c>
      <c r="Z349" s="11" t="s">
        <v>1</v>
      </c>
      <c r="AA349" s="11" t="s">
        <v>1</v>
      </c>
    </row>
    <row r="350" spans="2:27" x14ac:dyDescent="0.25">
      <c r="B350" s="10">
        <v>341</v>
      </c>
      <c r="C350" s="11" t="s">
        <v>31</v>
      </c>
      <c r="D350" s="11" t="s">
        <v>32</v>
      </c>
      <c r="E350" s="11" t="s">
        <v>942</v>
      </c>
      <c r="F350" s="11" t="s">
        <v>943</v>
      </c>
      <c r="G350" s="11" t="s">
        <v>40</v>
      </c>
      <c r="H350" s="12">
        <v>43461</v>
      </c>
      <c r="I350" s="11" t="s">
        <v>54</v>
      </c>
      <c r="J350" s="11" t="s">
        <v>55</v>
      </c>
      <c r="K350" s="11"/>
      <c r="L350" s="13">
        <v>1</v>
      </c>
      <c r="M350" s="14">
        <v>36</v>
      </c>
      <c r="N350" s="15">
        <v>646000</v>
      </c>
      <c r="O350" s="15">
        <v>646000</v>
      </c>
      <c r="P350" s="15">
        <v>373387.99</v>
      </c>
      <c r="Q350" s="11" t="s">
        <v>1</v>
      </c>
      <c r="R350" s="11" t="s">
        <v>1</v>
      </c>
      <c r="S350" s="11" t="s">
        <v>1</v>
      </c>
      <c r="T350" s="15">
        <v>224162.01</v>
      </c>
      <c r="U350" s="11" t="s">
        <v>1</v>
      </c>
      <c r="V350" s="11" t="s">
        <v>1</v>
      </c>
      <c r="W350" s="15">
        <v>597550</v>
      </c>
      <c r="X350" s="11" t="s">
        <v>1</v>
      </c>
      <c r="Y350" s="15">
        <v>48450</v>
      </c>
      <c r="Z350" s="11" t="s">
        <v>1</v>
      </c>
      <c r="AA350" s="11" t="s">
        <v>1</v>
      </c>
    </row>
    <row r="351" spans="2:27" ht="38.25" x14ac:dyDescent="0.25">
      <c r="B351" s="10">
        <v>342</v>
      </c>
      <c r="C351" s="11" t="s">
        <v>31</v>
      </c>
      <c r="D351" s="11" t="s">
        <v>32</v>
      </c>
      <c r="E351" s="11" t="s">
        <v>944</v>
      </c>
      <c r="F351" s="11" t="s">
        <v>945</v>
      </c>
      <c r="G351" s="11" t="s">
        <v>40</v>
      </c>
      <c r="H351" s="12">
        <v>43461</v>
      </c>
      <c r="I351" s="11" t="s">
        <v>66</v>
      </c>
      <c r="J351" s="11" t="s">
        <v>67</v>
      </c>
      <c r="K351" s="11"/>
      <c r="L351" s="13">
        <v>1</v>
      </c>
      <c r="M351" s="14">
        <v>36</v>
      </c>
      <c r="N351" s="15">
        <v>518446.45</v>
      </c>
      <c r="O351" s="15">
        <v>518446.45</v>
      </c>
      <c r="P351" s="15">
        <v>299662.05</v>
      </c>
      <c r="Q351" s="11" t="s">
        <v>1</v>
      </c>
      <c r="R351" s="11" t="s">
        <v>1</v>
      </c>
      <c r="S351" s="11" t="s">
        <v>1</v>
      </c>
      <c r="T351" s="15">
        <v>179900.92</v>
      </c>
      <c r="U351" s="11" t="s">
        <v>1</v>
      </c>
      <c r="V351" s="11" t="s">
        <v>1</v>
      </c>
      <c r="W351" s="15">
        <v>518446.45</v>
      </c>
      <c r="X351" s="15">
        <v>38883.480000000003</v>
      </c>
      <c r="Y351" s="11" t="s">
        <v>1</v>
      </c>
      <c r="Z351" s="11" t="s">
        <v>1</v>
      </c>
      <c r="AA351" s="11" t="s">
        <v>1</v>
      </c>
    </row>
    <row r="352" spans="2:27" x14ac:dyDescent="0.25">
      <c r="B352" s="10">
        <v>343</v>
      </c>
      <c r="C352" s="11" t="s">
        <v>31</v>
      </c>
      <c r="D352" s="11" t="s">
        <v>32</v>
      </c>
      <c r="E352" s="11" t="s">
        <v>946</v>
      </c>
      <c r="F352" s="11" t="s">
        <v>947</v>
      </c>
      <c r="G352" s="11" t="s">
        <v>40</v>
      </c>
      <c r="H352" s="12">
        <v>43461</v>
      </c>
      <c r="I352" s="11" t="s">
        <v>54</v>
      </c>
      <c r="J352" s="11" t="s">
        <v>55</v>
      </c>
      <c r="K352" s="11"/>
      <c r="L352" s="13">
        <v>1</v>
      </c>
      <c r="M352" s="14">
        <v>36</v>
      </c>
      <c r="N352" s="15">
        <v>646000</v>
      </c>
      <c r="O352" s="15">
        <v>646000</v>
      </c>
      <c r="P352" s="15">
        <v>373388</v>
      </c>
      <c r="Q352" s="11" t="s">
        <v>1</v>
      </c>
      <c r="R352" s="11" t="s">
        <v>1</v>
      </c>
      <c r="S352" s="11" t="s">
        <v>1</v>
      </c>
      <c r="T352" s="15">
        <v>224162</v>
      </c>
      <c r="U352" s="11" t="s">
        <v>1</v>
      </c>
      <c r="V352" s="11" t="s">
        <v>1</v>
      </c>
      <c r="W352" s="15">
        <v>597550</v>
      </c>
      <c r="X352" s="11" t="s">
        <v>1</v>
      </c>
      <c r="Y352" s="15">
        <v>48450</v>
      </c>
      <c r="Z352" s="11" t="s">
        <v>1</v>
      </c>
      <c r="AA352" s="11" t="s">
        <v>1</v>
      </c>
    </row>
    <row r="353" spans="2:27" ht="38.25" x14ac:dyDescent="0.25">
      <c r="B353" s="10">
        <v>344</v>
      </c>
      <c r="C353" s="11" t="s">
        <v>31</v>
      </c>
      <c r="D353" s="11" t="s">
        <v>32</v>
      </c>
      <c r="E353" s="11" t="s">
        <v>948</v>
      </c>
      <c r="F353" s="11" t="s">
        <v>949</v>
      </c>
      <c r="G353" s="11" t="s">
        <v>40</v>
      </c>
      <c r="H353" s="12">
        <v>43461</v>
      </c>
      <c r="I353" s="11" t="s">
        <v>47</v>
      </c>
      <c r="J353" s="11" t="s">
        <v>48</v>
      </c>
      <c r="K353" s="11"/>
      <c r="L353" s="13">
        <v>3</v>
      </c>
      <c r="M353" s="14">
        <v>36</v>
      </c>
      <c r="N353" s="15">
        <v>600000</v>
      </c>
      <c r="O353" s="15">
        <v>600000</v>
      </c>
      <c r="P353" s="15">
        <v>346800</v>
      </c>
      <c r="Q353" s="11" t="s">
        <v>1</v>
      </c>
      <c r="R353" s="11" t="s">
        <v>1</v>
      </c>
      <c r="S353" s="11" t="s">
        <v>1</v>
      </c>
      <c r="T353" s="15">
        <v>208200</v>
      </c>
      <c r="U353" s="11" t="s">
        <v>1</v>
      </c>
      <c r="V353" s="11" t="s">
        <v>1</v>
      </c>
      <c r="W353" s="15">
        <v>600000</v>
      </c>
      <c r="X353" s="15">
        <v>45000</v>
      </c>
      <c r="Y353" s="11" t="s">
        <v>1</v>
      </c>
      <c r="Z353" s="11" t="s">
        <v>1</v>
      </c>
      <c r="AA353" s="11" t="s">
        <v>1</v>
      </c>
    </row>
    <row r="354" spans="2:27" ht="51" x14ac:dyDescent="0.25">
      <c r="B354" s="10">
        <v>345</v>
      </c>
      <c r="C354" s="11" t="s">
        <v>31</v>
      </c>
      <c r="D354" s="11" t="s">
        <v>32</v>
      </c>
      <c r="E354" s="11" t="s">
        <v>950</v>
      </c>
      <c r="F354" s="11" t="s">
        <v>951</v>
      </c>
      <c r="G354" s="11" t="s">
        <v>40</v>
      </c>
      <c r="H354" s="12">
        <v>43441</v>
      </c>
      <c r="I354" s="11" t="s">
        <v>54</v>
      </c>
      <c r="J354" s="11" t="s">
        <v>55</v>
      </c>
      <c r="K354" s="11"/>
      <c r="L354" s="13">
        <v>1</v>
      </c>
      <c r="M354" s="14">
        <v>36</v>
      </c>
      <c r="N354" s="15">
        <v>644000</v>
      </c>
      <c r="O354" s="15">
        <v>644000</v>
      </c>
      <c r="P354" s="15">
        <v>372232</v>
      </c>
      <c r="Q354" s="11" t="s">
        <v>1</v>
      </c>
      <c r="R354" s="11" t="s">
        <v>1</v>
      </c>
      <c r="S354" s="11" t="s">
        <v>1</v>
      </c>
      <c r="T354" s="15">
        <v>223468</v>
      </c>
      <c r="U354" s="11" t="s">
        <v>1</v>
      </c>
      <c r="V354" s="11" t="s">
        <v>1</v>
      </c>
      <c r="W354" s="15">
        <v>595700</v>
      </c>
      <c r="X354" s="11" t="s">
        <v>1</v>
      </c>
      <c r="Y354" s="15">
        <v>48300</v>
      </c>
      <c r="Z354" s="11" t="s">
        <v>1</v>
      </c>
      <c r="AA354" s="11" t="s">
        <v>1</v>
      </c>
    </row>
    <row r="355" spans="2:27" ht="51" x14ac:dyDescent="0.25">
      <c r="B355" s="10">
        <v>346</v>
      </c>
      <c r="C355" s="11" t="s">
        <v>31</v>
      </c>
      <c r="D355" s="11" t="s">
        <v>32</v>
      </c>
      <c r="E355" s="11" t="s">
        <v>952</v>
      </c>
      <c r="F355" s="11" t="s">
        <v>953</v>
      </c>
      <c r="G355" s="11" t="s">
        <v>40</v>
      </c>
      <c r="H355" s="12">
        <v>43461</v>
      </c>
      <c r="I355" s="11" t="s">
        <v>485</v>
      </c>
      <c r="J355" s="11" t="s">
        <v>486</v>
      </c>
      <c r="K355" s="11"/>
      <c r="L355" s="13">
        <v>1</v>
      </c>
      <c r="M355" s="14">
        <v>36</v>
      </c>
      <c r="N355" s="15">
        <v>368590.32</v>
      </c>
      <c r="O355" s="15">
        <v>368590.32</v>
      </c>
      <c r="P355" s="15">
        <v>213045.2</v>
      </c>
      <c r="Q355" s="11" t="s">
        <v>1</v>
      </c>
      <c r="R355" s="11" t="s">
        <v>1</v>
      </c>
      <c r="S355" s="11" t="s">
        <v>1</v>
      </c>
      <c r="T355" s="15">
        <v>127900.84</v>
      </c>
      <c r="U355" s="11" t="s">
        <v>1</v>
      </c>
      <c r="V355" s="11" t="s">
        <v>1</v>
      </c>
      <c r="W355" s="15">
        <v>340946.04</v>
      </c>
      <c r="X355" s="11" t="s">
        <v>1</v>
      </c>
      <c r="Y355" s="15">
        <v>27644.28</v>
      </c>
      <c r="Z355" s="11" t="s">
        <v>1</v>
      </c>
      <c r="AA355" s="11" t="s">
        <v>1</v>
      </c>
    </row>
    <row r="356" spans="2:27" ht="63.75" x14ac:dyDescent="0.25">
      <c r="B356" s="10">
        <v>347</v>
      </c>
      <c r="C356" s="11" t="s">
        <v>31</v>
      </c>
      <c r="D356" s="11" t="s">
        <v>32</v>
      </c>
      <c r="E356" s="11" t="s">
        <v>954</v>
      </c>
      <c r="F356" s="11" t="s">
        <v>955</v>
      </c>
      <c r="G356" s="11" t="s">
        <v>40</v>
      </c>
      <c r="H356" s="12">
        <v>43441</v>
      </c>
      <c r="I356" s="11" t="s">
        <v>485</v>
      </c>
      <c r="J356" s="11" t="s">
        <v>486</v>
      </c>
      <c r="K356" s="11"/>
      <c r="L356" s="13">
        <v>1</v>
      </c>
      <c r="M356" s="14">
        <v>36</v>
      </c>
      <c r="N356" s="15">
        <v>440130.16</v>
      </c>
      <c r="O356" s="15">
        <v>440130.16</v>
      </c>
      <c r="P356" s="15">
        <v>254395.23</v>
      </c>
      <c r="Q356" s="11" t="s">
        <v>1</v>
      </c>
      <c r="R356" s="11" t="s">
        <v>1</v>
      </c>
      <c r="S356" s="11" t="s">
        <v>1</v>
      </c>
      <c r="T356" s="15">
        <v>152725.17000000001</v>
      </c>
      <c r="U356" s="11" t="s">
        <v>1</v>
      </c>
      <c r="V356" s="11" t="s">
        <v>1</v>
      </c>
      <c r="W356" s="15">
        <v>407120.4</v>
      </c>
      <c r="X356" s="11" t="s">
        <v>1</v>
      </c>
      <c r="Y356" s="15">
        <v>33009.760000000002</v>
      </c>
      <c r="Z356" s="11" t="s">
        <v>1</v>
      </c>
      <c r="AA356" s="11" t="s">
        <v>1</v>
      </c>
    </row>
    <row r="357" spans="2:27" ht="25.5" x14ac:dyDescent="0.25">
      <c r="B357" s="10">
        <v>348</v>
      </c>
      <c r="C357" s="11" t="s">
        <v>31</v>
      </c>
      <c r="D357" s="11" t="s">
        <v>32</v>
      </c>
      <c r="E357" s="11" t="s">
        <v>956</v>
      </c>
      <c r="F357" s="11" t="s">
        <v>957</v>
      </c>
      <c r="G357" s="11" t="s">
        <v>958</v>
      </c>
      <c r="H357" s="12">
        <v>43856</v>
      </c>
      <c r="I357" s="11" t="s">
        <v>213</v>
      </c>
      <c r="J357" s="11" t="s">
        <v>214</v>
      </c>
      <c r="K357" s="11"/>
      <c r="L357" s="13">
        <v>1</v>
      </c>
      <c r="M357" s="14">
        <v>36</v>
      </c>
      <c r="N357" s="15">
        <v>1021794.8</v>
      </c>
      <c r="O357" s="15">
        <v>972864.8</v>
      </c>
      <c r="P357" s="15">
        <v>598911.06000000006</v>
      </c>
      <c r="Q357" s="11" t="s">
        <v>1</v>
      </c>
      <c r="R357" s="11" t="s">
        <v>1</v>
      </c>
      <c r="S357" s="11" t="s">
        <v>1</v>
      </c>
      <c r="T357" s="11" t="s">
        <v>1</v>
      </c>
      <c r="U357" s="11" t="s">
        <v>1</v>
      </c>
      <c r="V357" s="11" t="s">
        <v>1</v>
      </c>
      <c r="W357" s="15">
        <v>598911.06000000006</v>
      </c>
      <c r="X357" s="11" t="s">
        <v>1</v>
      </c>
      <c r="Y357" s="15">
        <v>373953.74</v>
      </c>
      <c r="Z357" s="11" t="s">
        <v>1</v>
      </c>
      <c r="AA357" s="15">
        <v>48930</v>
      </c>
    </row>
    <row r="358" spans="2:27" ht="63.75" x14ac:dyDescent="0.25">
      <c r="B358" s="10">
        <v>349</v>
      </c>
      <c r="C358" s="11" t="s">
        <v>31</v>
      </c>
      <c r="D358" s="11" t="s">
        <v>32</v>
      </c>
      <c r="E358" s="11" t="s">
        <v>959</v>
      </c>
      <c r="F358" s="11" t="s">
        <v>960</v>
      </c>
      <c r="G358" s="11" t="s">
        <v>40</v>
      </c>
      <c r="H358" s="12">
        <v>43441</v>
      </c>
      <c r="I358" s="11" t="s">
        <v>54</v>
      </c>
      <c r="J358" s="11" t="s">
        <v>55</v>
      </c>
      <c r="K358" s="11" t="s">
        <v>961</v>
      </c>
      <c r="L358" s="13">
        <v>2</v>
      </c>
      <c r="M358" s="14">
        <v>36</v>
      </c>
      <c r="N358" s="15">
        <v>647500</v>
      </c>
      <c r="O358" s="15">
        <v>647500</v>
      </c>
      <c r="P358" s="15">
        <v>374255</v>
      </c>
      <c r="Q358" s="11" t="s">
        <v>1</v>
      </c>
      <c r="R358" s="11" t="s">
        <v>1</v>
      </c>
      <c r="S358" s="11" t="s">
        <v>1</v>
      </c>
      <c r="T358" s="15">
        <v>224682.5</v>
      </c>
      <c r="U358" s="11" t="s">
        <v>1</v>
      </c>
      <c r="V358" s="11" t="s">
        <v>1</v>
      </c>
      <c r="W358" s="15">
        <v>608655</v>
      </c>
      <c r="X358" s="15">
        <v>9717.5</v>
      </c>
      <c r="Y358" s="15">
        <v>38845</v>
      </c>
      <c r="Z358" s="11" t="s">
        <v>1</v>
      </c>
      <c r="AA358" s="11" t="s">
        <v>1</v>
      </c>
    </row>
    <row r="359" spans="2:27" ht="38.25" x14ac:dyDescent="0.25">
      <c r="B359" s="10">
        <v>350</v>
      </c>
      <c r="C359" s="11" t="s">
        <v>31</v>
      </c>
      <c r="D359" s="11" t="s">
        <v>32</v>
      </c>
      <c r="E359" s="11" t="s">
        <v>962</v>
      </c>
      <c r="F359" s="11" t="s">
        <v>963</v>
      </c>
      <c r="G359" s="11" t="s">
        <v>40</v>
      </c>
      <c r="H359" s="12">
        <v>43441</v>
      </c>
      <c r="I359" s="11" t="s">
        <v>54</v>
      </c>
      <c r="J359" s="11" t="s">
        <v>55</v>
      </c>
      <c r="K359" s="11" t="s">
        <v>964</v>
      </c>
      <c r="L359" s="13">
        <v>3</v>
      </c>
      <c r="M359" s="14">
        <v>36</v>
      </c>
      <c r="N359" s="15">
        <v>648595</v>
      </c>
      <c r="O359" s="15">
        <v>648595</v>
      </c>
      <c r="P359" s="15">
        <v>374887.91</v>
      </c>
      <c r="Q359" s="11" t="s">
        <v>1</v>
      </c>
      <c r="R359" s="11" t="s">
        <v>1</v>
      </c>
      <c r="S359" s="11" t="s">
        <v>1</v>
      </c>
      <c r="T359" s="15">
        <v>225062.47</v>
      </c>
      <c r="U359" s="11" t="s">
        <v>1</v>
      </c>
      <c r="V359" s="11" t="s">
        <v>1</v>
      </c>
      <c r="W359" s="15">
        <v>621143.06999999995</v>
      </c>
      <c r="X359" s="15">
        <v>21192.69</v>
      </c>
      <c r="Y359" s="15">
        <v>27451.93</v>
      </c>
      <c r="Z359" s="11" t="s">
        <v>1</v>
      </c>
      <c r="AA359" s="11" t="s">
        <v>1</v>
      </c>
    </row>
    <row r="360" spans="2:27" ht="25.5" x14ac:dyDescent="0.25">
      <c r="B360" s="10">
        <v>351</v>
      </c>
      <c r="C360" s="11" t="s">
        <v>31</v>
      </c>
      <c r="D360" s="11" t="s">
        <v>32</v>
      </c>
      <c r="E360" s="11" t="s">
        <v>965</v>
      </c>
      <c r="F360" s="11" t="s">
        <v>966</v>
      </c>
      <c r="G360" s="11" t="s">
        <v>40</v>
      </c>
      <c r="H360" s="12">
        <v>43461</v>
      </c>
      <c r="I360" s="11" t="s">
        <v>54</v>
      </c>
      <c r="J360" s="11" t="s">
        <v>55</v>
      </c>
      <c r="K360" s="11" t="s">
        <v>967</v>
      </c>
      <c r="L360" s="13">
        <v>2</v>
      </c>
      <c r="M360" s="14">
        <v>36</v>
      </c>
      <c r="N360" s="15">
        <v>642661.39</v>
      </c>
      <c r="O360" s="15">
        <v>642661.39</v>
      </c>
      <c r="P360" s="15">
        <v>371458.3</v>
      </c>
      <c r="Q360" s="11" t="s">
        <v>1</v>
      </c>
      <c r="R360" s="11" t="s">
        <v>1</v>
      </c>
      <c r="S360" s="11" t="s">
        <v>1</v>
      </c>
      <c r="T360" s="15">
        <v>223003.5</v>
      </c>
      <c r="U360" s="11" t="s">
        <v>1</v>
      </c>
      <c r="V360" s="11" t="s">
        <v>1</v>
      </c>
      <c r="W360" s="15">
        <v>594461.80000000005</v>
      </c>
      <c r="X360" s="11" t="s">
        <v>1</v>
      </c>
      <c r="Y360" s="15">
        <v>48199.59</v>
      </c>
      <c r="Z360" s="11" t="s">
        <v>1</v>
      </c>
      <c r="AA360" s="11" t="s">
        <v>1</v>
      </c>
    </row>
    <row r="361" spans="2:27" ht="51" x14ac:dyDescent="0.25">
      <c r="B361" s="10">
        <v>352</v>
      </c>
      <c r="C361" s="11" t="s">
        <v>31</v>
      </c>
      <c r="D361" s="11" t="s">
        <v>32</v>
      </c>
      <c r="E361" s="11" t="s">
        <v>968</v>
      </c>
      <c r="F361" s="11" t="s">
        <v>969</v>
      </c>
      <c r="G361" s="11" t="s">
        <v>104</v>
      </c>
      <c r="H361" s="12">
        <v>43564</v>
      </c>
      <c r="I361" s="11" t="s">
        <v>850</v>
      </c>
      <c r="J361" s="11" t="s">
        <v>851</v>
      </c>
      <c r="K361" s="11" t="s">
        <v>970</v>
      </c>
      <c r="L361" s="13">
        <v>3</v>
      </c>
      <c r="M361" s="14">
        <v>36</v>
      </c>
      <c r="N361" s="15">
        <v>805201.35</v>
      </c>
      <c r="O361" s="15">
        <v>792361.23</v>
      </c>
      <c r="P361" s="15">
        <v>570607.85</v>
      </c>
      <c r="Q361" s="11" t="s">
        <v>1</v>
      </c>
      <c r="R361" s="11" t="s">
        <v>1</v>
      </c>
      <c r="S361" s="11" t="s">
        <v>1</v>
      </c>
      <c r="T361" s="11" t="s">
        <v>1</v>
      </c>
      <c r="U361" s="11" t="s">
        <v>1</v>
      </c>
      <c r="V361" s="11" t="s">
        <v>1</v>
      </c>
      <c r="W361" s="15">
        <v>570607.85</v>
      </c>
      <c r="X361" s="11" t="s">
        <v>1</v>
      </c>
      <c r="Y361" s="15">
        <v>221753.38</v>
      </c>
      <c r="Z361" s="11" t="s">
        <v>1</v>
      </c>
      <c r="AA361" s="15">
        <v>12840.12</v>
      </c>
    </row>
    <row r="362" spans="2:27" ht="25.5" x14ac:dyDescent="0.25">
      <c r="B362" s="10">
        <v>353</v>
      </c>
      <c r="C362" s="11" t="s">
        <v>31</v>
      </c>
      <c r="D362" s="11" t="s">
        <v>32</v>
      </c>
      <c r="E362" s="11" t="s">
        <v>971</v>
      </c>
      <c r="F362" s="11" t="s">
        <v>972</v>
      </c>
      <c r="G362" s="11" t="s">
        <v>40</v>
      </c>
      <c r="H362" s="12">
        <v>43462</v>
      </c>
      <c r="I362" s="11" t="s">
        <v>54</v>
      </c>
      <c r="J362" s="11" t="s">
        <v>55</v>
      </c>
      <c r="K362" s="11"/>
      <c r="L362" s="13">
        <v>1</v>
      </c>
      <c r="M362" s="14">
        <v>36</v>
      </c>
      <c r="N362" s="15">
        <v>641868.75</v>
      </c>
      <c r="O362" s="15">
        <v>641868.75</v>
      </c>
      <c r="P362" s="15">
        <v>371000.14</v>
      </c>
      <c r="Q362" s="11" t="s">
        <v>1</v>
      </c>
      <c r="R362" s="11" t="s">
        <v>1</v>
      </c>
      <c r="S362" s="11" t="s">
        <v>1</v>
      </c>
      <c r="T362" s="15">
        <v>222728.45</v>
      </c>
      <c r="U362" s="11" t="s">
        <v>1</v>
      </c>
      <c r="V362" s="11" t="s">
        <v>1</v>
      </c>
      <c r="W362" s="15">
        <v>593728.59</v>
      </c>
      <c r="X362" s="11" t="s">
        <v>1</v>
      </c>
      <c r="Y362" s="15">
        <v>48140.160000000003</v>
      </c>
      <c r="Z362" s="11" t="s">
        <v>1</v>
      </c>
      <c r="AA362" s="11" t="s">
        <v>1</v>
      </c>
    </row>
    <row r="363" spans="2:27" ht="51" x14ac:dyDescent="0.25">
      <c r="B363" s="10">
        <v>354</v>
      </c>
      <c r="C363" s="11" t="s">
        <v>31</v>
      </c>
      <c r="D363" s="11" t="s">
        <v>32</v>
      </c>
      <c r="E363" s="11" t="s">
        <v>973</v>
      </c>
      <c r="F363" s="11" t="s">
        <v>974</v>
      </c>
      <c r="G363" s="11" t="s">
        <v>104</v>
      </c>
      <c r="H363" s="12">
        <v>43544</v>
      </c>
      <c r="I363" s="11" t="s">
        <v>301</v>
      </c>
      <c r="J363" s="11" t="s">
        <v>302</v>
      </c>
      <c r="K363" s="11" t="s">
        <v>605</v>
      </c>
      <c r="L363" s="13">
        <v>2</v>
      </c>
      <c r="M363" s="14">
        <v>36</v>
      </c>
      <c r="N363" s="15">
        <v>650047.47</v>
      </c>
      <c r="O363" s="15">
        <v>646847.47</v>
      </c>
      <c r="P363" s="15">
        <v>373877.84</v>
      </c>
      <c r="Q363" s="11" t="s">
        <v>1</v>
      </c>
      <c r="R363" s="11" t="s">
        <v>1</v>
      </c>
      <c r="S363" s="11" t="s">
        <v>1</v>
      </c>
      <c r="T363" s="15">
        <v>224456.07</v>
      </c>
      <c r="U363" s="11" t="s">
        <v>1</v>
      </c>
      <c r="V363" s="11" t="s">
        <v>1</v>
      </c>
      <c r="W363" s="15">
        <v>598333.91</v>
      </c>
      <c r="X363" s="11" t="s">
        <v>1</v>
      </c>
      <c r="Y363" s="15">
        <v>48513.56</v>
      </c>
      <c r="Z363" s="11" t="s">
        <v>1</v>
      </c>
      <c r="AA363" s="15">
        <v>3200</v>
      </c>
    </row>
    <row r="364" spans="2:27" ht="38.25" x14ac:dyDescent="0.25">
      <c r="B364" s="10">
        <v>355</v>
      </c>
      <c r="C364" s="11" t="s">
        <v>31</v>
      </c>
      <c r="D364" s="11" t="s">
        <v>32</v>
      </c>
      <c r="E364" s="11" t="s">
        <v>975</v>
      </c>
      <c r="F364" s="11" t="s">
        <v>976</v>
      </c>
      <c r="G364" s="11" t="s">
        <v>40</v>
      </c>
      <c r="H364" s="12">
        <v>43462</v>
      </c>
      <c r="I364" s="11" t="s">
        <v>54</v>
      </c>
      <c r="J364" s="11" t="s">
        <v>55</v>
      </c>
      <c r="K364" s="11" t="s">
        <v>977</v>
      </c>
      <c r="L364" s="13">
        <v>1</v>
      </c>
      <c r="M364" s="14">
        <v>30</v>
      </c>
      <c r="N364" s="15">
        <v>640910</v>
      </c>
      <c r="O364" s="15">
        <v>640910</v>
      </c>
      <c r="P364" s="15">
        <v>370445.98</v>
      </c>
      <c r="Q364" s="11" t="s">
        <v>1</v>
      </c>
      <c r="R364" s="11" t="s">
        <v>1</v>
      </c>
      <c r="S364" s="11" t="s">
        <v>1</v>
      </c>
      <c r="T364" s="15">
        <v>222395.77</v>
      </c>
      <c r="U364" s="11" t="s">
        <v>1</v>
      </c>
      <c r="V364" s="11" t="s">
        <v>1</v>
      </c>
      <c r="W364" s="15">
        <v>611941.75</v>
      </c>
      <c r="X364" s="15">
        <v>19100</v>
      </c>
      <c r="Y364" s="15">
        <v>28968.25</v>
      </c>
      <c r="Z364" s="11" t="s">
        <v>1</v>
      </c>
      <c r="AA364" s="11" t="s">
        <v>1</v>
      </c>
    </row>
    <row r="365" spans="2:27" ht="25.5" x14ac:dyDescent="0.25">
      <c r="B365" s="10">
        <v>356</v>
      </c>
      <c r="C365" s="11" t="s">
        <v>31</v>
      </c>
      <c r="D365" s="11" t="s">
        <v>32</v>
      </c>
      <c r="E365" s="11" t="s">
        <v>978</v>
      </c>
      <c r="F365" s="11" t="s">
        <v>979</v>
      </c>
      <c r="G365" s="11" t="s">
        <v>40</v>
      </c>
      <c r="H365" s="12">
        <v>43462</v>
      </c>
      <c r="I365" s="11" t="s">
        <v>54</v>
      </c>
      <c r="J365" s="11" t="s">
        <v>55</v>
      </c>
      <c r="K365" s="11"/>
      <c r="L365" s="13">
        <v>1</v>
      </c>
      <c r="M365" s="14">
        <v>24</v>
      </c>
      <c r="N365" s="15">
        <v>184330</v>
      </c>
      <c r="O365" s="15">
        <v>184330</v>
      </c>
      <c r="P365" s="15">
        <v>106542.74</v>
      </c>
      <c r="Q365" s="11" t="s">
        <v>1</v>
      </c>
      <c r="R365" s="11" t="s">
        <v>1</v>
      </c>
      <c r="S365" s="11" t="s">
        <v>1</v>
      </c>
      <c r="T365" s="15">
        <v>63962.51</v>
      </c>
      <c r="U365" s="11" t="s">
        <v>1</v>
      </c>
      <c r="V365" s="11" t="s">
        <v>1</v>
      </c>
      <c r="W365" s="15">
        <v>175113.5</v>
      </c>
      <c r="X365" s="15">
        <v>4608.25</v>
      </c>
      <c r="Y365" s="15">
        <v>9216.5</v>
      </c>
      <c r="Z365" s="11" t="s">
        <v>1</v>
      </c>
      <c r="AA365" s="11" t="s">
        <v>1</v>
      </c>
    </row>
    <row r="366" spans="2:27" ht="38.25" x14ac:dyDescent="0.25">
      <c r="B366" s="10">
        <v>357</v>
      </c>
      <c r="C366" s="11" t="s">
        <v>31</v>
      </c>
      <c r="D366" s="11" t="s">
        <v>32</v>
      </c>
      <c r="E366" s="11" t="s">
        <v>980</v>
      </c>
      <c r="F366" s="11" t="s">
        <v>981</v>
      </c>
      <c r="G366" s="11" t="s">
        <v>40</v>
      </c>
      <c r="H366" s="12">
        <v>43441</v>
      </c>
      <c r="I366" s="11" t="s">
        <v>83</v>
      </c>
      <c r="J366" s="11" t="s">
        <v>84</v>
      </c>
      <c r="K366" s="11" t="s">
        <v>982</v>
      </c>
      <c r="L366" s="13">
        <v>1</v>
      </c>
      <c r="M366" s="14">
        <v>36</v>
      </c>
      <c r="N366" s="15">
        <v>640000</v>
      </c>
      <c r="O366" s="15">
        <v>640000</v>
      </c>
      <c r="P366" s="15">
        <v>369920.01</v>
      </c>
      <c r="Q366" s="11" t="s">
        <v>1</v>
      </c>
      <c r="R366" s="11" t="s">
        <v>1</v>
      </c>
      <c r="S366" s="11" t="s">
        <v>1</v>
      </c>
      <c r="T366" s="15">
        <v>222080</v>
      </c>
      <c r="U366" s="11" t="s">
        <v>1</v>
      </c>
      <c r="V366" s="11" t="s">
        <v>1</v>
      </c>
      <c r="W366" s="15">
        <v>630400.01</v>
      </c>
      <c r="X366" s="15">
        <v>38400</v>
      </c>
      <c r="Y366" s="15">
        <v>9599.99</v>
      </c>
      <c r="Z366" s="11" t="s">
        <v>1</v>
      </c>
      <c r="AA366" s="11" t="s">
        <v>1</v>
      </c>
    </row>
    <row r="367" spans="2:27" ht="38.25" x14ac:dyDescent="0.25">
      <c r="B367" s="10">
        <v>358</v>
      </c>
      <c r="C367" s="11" t="s">
        <v>31</v>
      </c>
      <c r="D367" s="11" t="s">
        <v>32</v>
      </c>
      <c r="E367" s="11" t="s">
        <v>983</v>
      </c>
      <c r="F367" s="11" t="s">
        <v>984</v>
      </c>
      <c r="G367" s="11" t="s">
        <v>40</v>
      </c>
      <c r="H367" s="12">
        <v>43462</v>
      </c>
      <c r="I367" s="11" t="s">
        <v>47</v>
      </c>
      <c r="J367" s="11" t="s">
        <v>48</v>
      </c>
      <c r="K367" s="11"/>
      <c r="L367" s="13">
        <v>1</v>
      </c>
      <c r="M367" s="14">
        <v>36</v>
      </c>
      <c r="N367" s="15">
        <v>597745.68999999994</v>
      </c>
      <c r="O367" s="15">
        <v>597745.68999999994</v>
      </c>
      <c r="P367" s="15">
        <v>345497</v>
      </c>
      <c r="Q367" s="11" t="s">
        <v>1</v>
      </c>
      <c r="R367" s="11" t="s">
        <v>1</v>
      </c>
      <c r="S367" s="11" t="s">
        <v>1</v>
      </c>
      <c r="T367" s="15">
        <v>207417.76</v>
      </c>
      <c r="U367" s="11" t="s">
        <v>1</v>
      </c>
      <c r="V367" s="11" t="s">
        <v>1</v>
      </c>
      <c r="W367" s="15">
        <v>552914.76</v>
      </c>
      <c r="X367" s="11" t="s">
        <v>1</v>
      </c>
      <c r="Y367" s="15">
        <v>44830.93</v>
      </c>
      <c r="Z367" s="11" t="s">
        <v>1</v>
      </c>
      <c r="AA367" s="11" t="s">
        <v>1</v>
      </c>
    </row>
    <row r="368" spans="2:27" ht="38.25" x14ac:dyDescent="0.25">
      <c r="B368" s="10">
        <v>359</v>
      </c>
      <c r="C368" s="11" t="s">
        <v>31</v>
      </c>
      <c r="D368" s="11" t="s">
        <v>32</v>
      </c>
      <c r="E368" s="11" t="s">
        <v>985</v>
      </c>
      <c r="F368" s="11" t="s">
        <v>986</v>
      </c>
      <c r="G368" s="11" t="s">
        <v>40</v>
      </c>
      <c r="H368" s="12">
        <v>43461</v>
      </c>
      <c r="I368" s="11" t="s">
        <v>36</v>
      </c>
      <c r="J368" s="11" t="s">
        <v>37</v>
      </c>
      <c r="K368" s="11"/>
      <c r="L368" s="13">
        <v>1</v>
      </c>
      <c r="M368" s="14">
        <v>36</v>
      </c>
      <c r="N368" s="15">
        <v>577539.93000000005</v>
      </c>
      <c r="O368" s="15">
        <v>577539.93000000005</v>
      </c>
      <c r="P368" s="15">
        <v>333818.07</v>
      </c>
      <c r="Q368" s="11" t="s">
        <v>1</v>
      </c>
      <c r="R368" s="11" t="s">
        <v>1</v>
      </c>
      <c r="S368" s="11" t="s">
        <v>1</v>
      </c>
      <c r="T368" s="15">
        <v>200406.36</v>
      </c>
      <c r="U368" s="11" t="s">
        <v>1</v>
      </c>
      <c r="V368" s="11" t="s">
        <v>1</v>
      </c>
      <c r="W368" s="15">
        <v>577539.93000000005</v>
      </c>
      <c r="X368" s="15">
        <v>43315.5</v>
      </c>
      <c r="Y368" s="11" t="s">
        <v>1</v>
      </c>
      <c r="Z368" s="11" t="s">
        <v>1</v>
      </c>
      <c r="AA368" s="11" t="s">
        <v>1</v>
      </c>
    </row>
    <row r="369" spans="2:27" ht="38.25" x14ac:dyDescent="0.25">
      <c r="B369" s="10">
        <v>360</v>
      </c>
      <c r="C369" s="11" t="s">
        <v>31</v>
      </c>
      <c r="D369" s="11" t="s">
        <v>32</v>
      </c>
      <c r="E369" s="11" t="s">
        <v>987</v>
      </c>
      <c r="F369" s="11" t="s">
        <v>988</v>
      </c>
      <c r="G369" s="11" t="s">
        <v>40</v>
      </c>
      <c r="H369" s="12">
        <v>43441</v>
      </c>
      <c r="I369" s="11" t="s">
        <v>989</v>
      </c>
      <c r="J369" s="11" t="s">
        <v>990</v>
      </c>
      <c r="K369" s="11"/>
      <c r="L369" s="13">
        <v>1</v>
      </c>
      <c r="M369" s="14">
        <v>36</v>
      </c>
      <c r="N369" s="15">
        <v>815000</v>
      </c>
      <c r="O369" s="15">
        <v>809055</v>
      </c>
      <c r="P369" s="15">
        <v>568465</v>
      </c>
      <c r="Q369" s="11" t="s">
        <v>1</v>
      </c>
      <c r="R369" s="11" t="s">
        <v>1</v>
      </c>
      <c r="S369" s="11" t="s">
        <v>1</v>
      </c>
      <c r="T369" s="11" t="s">
        <v>1</v>
      </c>
      <c r="U369" s="11" t="s">
        <v>1</v>
      </c>
      <c r="V369" s="11" t="s">
        <v>1</v>
      </c>
      <c r="W369" s="15">
        <v>568465</v>
      </c>
      <c r="X369" s="11" t="s">
        <v>1</v>
      </c>
      <c r="Y369" s="15">
        <v>240590</v>
      </c>
      <c r="Z369" s="11" t="s">
        <v>1</v>
      </c>
      <c r="AA369" s="15">
        <v>5945</v>
      </c>
    </row>
    <row r="370" spans="2:27" ht="63.75" x14ac:dyDescent="0.25">
      <c r="B370" s="10">
        <v>361</v>
      </c>
      <c r="C370" s="11" t="s">
        <v>31</v>
      </c>
      <c r="D370" s="11" t="s">
        <v>32</v>
      </c>
      <c r="E370" s="11" t="s">
        <v>991</v>
      </c>
      <c r="F370" s="11" t="s">
        <v>992</v>
      </c>
      <c r="G370" s="11" t="s">
        <v>40</v>
      </c>
      <c r="H370" s="12">
        <v>43461</v>
      </c>
      <c r="I370" s="11" t="s">
        <v>54</v>
      </c>
      <c r="J370" s="11" t="s">
        <v>55</v>
      </c>
      <c r="K370" s="11" t="s">
        <v>180</v>
      </c>
      <c r="L370" s="13">
        <v>2</v>
      </c>
      <c r="M370" s="14">
        <v>36</v>
      </c>
      <c r="N370" s="15">
        <v>646677.99</v>
      </c>
      <c r="O370" s="15">
        <v>646677.99</v>
      </c>
      <c r="P370" s="15">
        <v>373779.88</v>
      </c>
      <c r="Q370" s="11" t="s">
        <v>1</v>
      </c>
      <c r="R370" s="11" t="s">
        <v>1</v>
      </c>
      <c r="S370" s="11" t="s">
        <v>1</v>
      </c>
      <c r="T370" s="15">
        <v>224397.26</v>
      </c>
      <c r="U370" s="11" t="s">
        <v>1</v>
      </c>
      <c r="V370" s="11" t="s">
        <v>1</v>
      </c>
      <c r="W370" s="15">
        <v>614344.09</v>
      </c>
      <c r="X370" s="15">
        <v>16166.95</v>
      </c>
      <c r="Y370" s="15">
        <v>32333.9</v>
      </c>
      <c r="Z370" s="11" t="s">
        <v>1</v>
      </c>
      <c r="AA370" s="11" t="s">
        <v>1</v>
      </c>
    </row>
    <row r="371" spans="2:27" ht="25.5" x14ac:dyDescent="0.25">
      <c r="B371" s="10">
        <v>362</v>
      </c>
      <c r="C371" s="11" t="s">
        <v>31</v>
      </c>
      <c r="D371" s="11" t="s">
        <v>32</v>
      </c>
      <c r="E371" s="11" t="s">
        <v>993</v>
      </c>
      <c r="F371" s="11" t="s">
        <v>994</v>
      </c>
      <c r="G371" s="11" t="s">
        <v>104</v>
      </c>
      <c r="H371" s="12">
        <v>43552</v>
      </c>
      <c r="I371" s="11" t="s">
        <v>54</v>
      </c>
      <c r="J371" s="11" t="s">
        <v>55</v>
      </c>
      <c r="K371" s="11" t="s">
        <v>995</v>
      </c>
      <c r="L371" s="13">
        <v>2</v>
      </c>
      <c r="M371" s="14">
        <v>36</v>
      </c>
      <c r="N371" s="15">
        <v>639498</v>
      </c>
      <c r="O371" s="15">
        <v>639498</v>
      </c>
      <c r="P371" s="15">
        <v>369629.84</v>
      </c>
      <c r="Q371" s="11" t="s">
        <v>1</v>
      </c>
      <c r="R371" s="11" t="s">
        <v>1</v>
      </c>
      <c r="S371" s="11" t="s">
        <v>1</v>
      </c>
      <c r="T371" s="15">
        <v>221905.8</v>
      </c>
      <c r="U371" s="11" t="s">
        <v>1</v>
      </c>
      <c r="V371" s="11" t="s">
        <v>1</v>
      </c>
      <c r="W371" s="15">
        <v>602684.85</v>
      </c>
      <c r="X371" s="15">
        <v>11149.21</v>
      </c>
      <c r="Y371" s="15">
        <v>36813.15</v>
      </c>
      <c r="Z371" s="11" t="s">
        <v>1</v>
      </c>
      <c r="AA371" s="11" t="s">
        <v>1</v>
      </c>
    </row>
    <row r="372" spans="2:27" ht="63.75" x14ac:dyDescent="0.25">
      <c r="B372" s="10">
        <v>363</v>
      </c>
      <c r="C372" s="11" t="s">
        <v>31</v>
      </c>
      <c r="D372" s="11" t="s">
        <v>32</v>
      </c>
      <c r="E372" s="11" t="s">
        <v>996</v>
      </c>
      <c r="F372" s="11" t="s">
        <v>997</v>
      </c>
      <c r="G372" s="11" t="s">
        <v>40</v>
      </c>
      <c r="H372" s="12">
        <v>43461</v>
      </c>
      <c r="I372" s="11" t="s">
        <v>711</v>
      </c>
      <c r="J372" s="11" t="s">
        <v>712</v>
      </c>
      <c r="K372" s="11"/>
      <c r="L372" s="13">
        <v>1</v>
      </c>
      <c r="M372" s="14">
        <v>36</v>
      </c>
      <c r="N372" s="15">
        <v>481927.93</v>
      </c>
      <c r="O372" s="15">
        <v>481927.93</v>
      </c>
      <c r="P372" s="15">
        <v>278554.34000000003</v>
      </c>
      <c r="Q372" s="11" t="s">
        <v>1</v>
      </c>
      <c r="R372" s="11" t="s">
        <v>1</v>
      </c>
      <c r="S372" s="11" t="s">
        <v>1</v>
      </c>
      <c r="T372" s="15">
        <v>167228.99</v>
      </c>
      <c r="U372" s="11" t="s">
        <v>1</v>
      </c>
      <c r="V372" s="11" t="s">
        <v>1</v>
      </c>
      <c r="W372" s="15">
        <v>481927.93</v>
      </c>
      <c r="X372" s="15">
        <v>36144.6</v>
      </c>
      <c r="Y372" s="11" t="s">
        <v>1</v>
      </c>
      <c r="Z372" s="11" t="s">
        <v>1</v>
      </c>
      <c r="AA372" s="11" t="s">
        <v>1</v>
      </c>
    </row>
    <row r="373" spans="2:27" ht="25.5" x14ac:dyDescent="0.25">
      <c r="B373" s="10">
        <v>364</v>
      </c>
      <c r="C373" s="11" t="s">
        <v>31</v>
      </c>
      <c r="D373" s="11" t="s">
        <v>32</v>
      </c>
      <c r="E373" s="11" t="s">
        <v>998</v>
      </c>
      <c r="F373" s="11" t="s">
        <v>999</v>
      </c>
      <c r="G373" s="11" t="s">
        <v>104</v>
      </c>
      <c r="H373" s="12">
        <v>43559</v>
      </c>
      <c r="I373" s="11" t="s">
        <v>99</v>
      </c>
      <c r="J373" s="11" t="s">
        <v>100</v>
      </c>
      <c r="K373" s="11"/>
      <c r="L373" s="13">
        <v>1</v>
      </c>
      <c r="M373" s="14">
        <v>21</v>
      </c>
      <c r="N373" s="15">
        <v>1009736.61</v>
      </c>
      <c r="O373" s="15">
        <v>990353.61</v>
      </c>
      <c r="P373" s="15">
        <v>595355.54</v>
      </c>
      <c r="Q373" s="11" t="s">
        <v>1</v>
      </c>
      <c r="R373" s="11" t="s">
        <v>1</v>
      </c>
      <c r="S373" s="11" t="s">
        <v>1</v>
      </c>
      <c r="T373" s="11" t="s">
        <v>1</v>
      </c>
      <c r="U373" s="11" t="s">
        <v>1</v>
      </c>
      <c r="V373" s="11" t="s">
        <v>1</v>
      </c>
      <c r="W373" s="15">
        <v>595355.54</v>
      </c>
      <c r="X373" s="11" t="s">
        <v>1</v>
      </c>
      <c r="Y373" s="15">
        <v>394998.07</v>
      </c>
      <c r="Z373" s="11" t="s">
        <v>1</v>
      </c>
      <c r="AA373" s="15">
        <v>19383</v>
      </c>
    </row>
    <row r="374" spans="2:27" ht="25.5" x14ac:dyDescent="0.25">
      <c r="B374" s="10">
        <v>365</v>
      </c>
      <c r="C374" s="11" t="s">
        <v>31</v>
      </c>
      <c r="D374" s="11" t="s">
        <v>32</v>
      </c>
      <c r="E374" s="11" t="s">
        <v>1000</v>
      </c>
      <c r="F374" s="11" t="s">
        <v>1001</v>
      </c>
      <c r="G374" s="11" t="s">
        <v>40</v>
      </c>
      <c r="H374" s="12">
        <v>43461</v>
      </c>
      <c r="I374" s="11" t="s">
        <v>692</v>
      </c>
      <c r="J374" s="11" t="s">
        <v>693</v>
      </c>
      <c r="K374" s="11"/>
      <c r="L374" s="13">
        <v>1</v>
      </c>
      <c r="M374" s="14">
        <v>36</v>
      </c>
      <c r="N374" s="15">
        <v>648648.65</v>
      </c>
      <c r="O374" s="15">
        <v>648648.65</v>
      </c>
      <c r="P374" s="15">
        <v>551351.35</v>
      </c>
      <c r="Q374" s="11" t="s">
        <v>1</v>
      </c>
      <c r="R374" s="11" t="s">
        <v>1</v>
      </c>
      <c r="S374" s="11" t="s">
        <v>1</v>
      </c>
      <c r="T374" s="15">
        <v>48648.639999999999</v>
      </c>
      <c r="U374" s="11" t="s">
        <v>1</v>
      </c>
      <c r="V374" s="11" t="s">
        <v>1</v>
      </c>
      <c r="W374" s="15">
        <v>599999.99</v>
      </c>
      <c r="X374" s="11" t="s">
        <v>1</v>
      </c>
      <c r="Y374" s="15">
        <v>48648.66</v>
      </c>
      <c r="Z374" s="11" t="s">
        <v>1</v>
      </c>
      <c r="AA374" s="11" t="s">
        <v>1</v>
      </c>
    </row>
    <row r="375" spans="2:27" ht="38.25" x14ac:dyDescent="0.25">
      <c r="B375" s="10">
        <v>366</v>
      </c>
      <c r="C375" s="11" t="s">
        <v>31</v>
      </c>
      <c r="D375" s="11" t="s">
        <v>32</v>
      </c>
      <c r="E375" s="11" t="s">
        <v>1002</v>
      </c>
      <c r="F375" s="11" t="s">
        <v>1003</v>
      </c>
      <c r="G375" s="11" t="s">
        <v>40</v>
      </c>
      <c r="H375" s="12">
        <v>43462</v>
      </c>
      <c r="I375" s="11" t="s">
        <v>1004</v>
      </c>
      <c r="J375" s="11" t="s">
        <v>1005</v>
      </c>
      <c r="K375" s="11" t="s">
        <v>329</v>
      </c>
      <c r="L375" s="13">
        <v>1</v>
      </c>
      <c r="M375" s="14">
        <v>36</v>
      </c>
      <c r="N375" s="15">
        <v>555252.29</v>
      </c>
      <c r="O375" s="15">
        <v>555252.29</v>
      </c>
      <c r="P375" s="15">
        <v>320935.82</v>
      </c>
      <c r="Q375" s="11" t="s">
        <v>1</v>
      </c>
      <c r="R375" s="11" t="s">
        <v>1</v>
      </c>
      <c r="S375" s="11" t="s">
        <v>1</v>
      </c>
      <c r="T375" s="15">
        <v>192672.54</v>
      </c>
      <c r="U375" s="11" t="s">
        <v>1</v>
      </c>
      <c r="V375" s="11" t="s">
        <v>1</v>
      </c>
      <c r="W375" s="15">
        <v>513608.36</v>
      </c>
      <c r="X375" s="11" t="s">
        <v>1</v>
      </c>
      <c r="Y375" s="15">
        <v>41643.93</v>
      </c>
      <c r="Z375" s="11" t="s">
        <v>1</v>
      </c>
      <c r="AA375" s="11" t="s">
        <v>1</v>
      </c>
    </row>
    <row r="376" spans="2:27" ht="76.5" x14ac:dyDescent="0.25">
      <c r="B376" s="10">
        <v>367</v>
      </c>
      <c r="C376" s="11" t="s">
        <v>31</v>
      </c>
      <c r="D376" s="11" t="s">
        <v>32</v>
      </c>
      <c r="E376" s="11" t="s">
        <v>1006</v>
      </c>
      <c r="F376" s="11" t="s">
        <v>1007</v>
      </c>
      <c r="G376" s="11" t="s">
        <v>40</v>
      </c>
      <c r="H376" s="12">
        <v>43441</v>
      </c>
      <c r="I376" s="11" t="s">
        <v>485</v>
      </c>
      <c r="J376" s="11" t="s">
        <v>486</v>
      </c>
      <c r="K376" s="11" t="s">
        <v>1008</v>
      </c>
      <c r="L376" s="13">
        <v>1</v>
      </c>
      <c r="M376" s="14">
        <v>34</v>
      </c>
      <c r="N376" s="15">
        <v>599999.16</v>
      </c>
      <c r="O376" s="15">
        <v>599999.16</v>
      </c>
      <c r="P376" s="15">
        <v>346799.51</v>
      </c>
      <c r="Q376" s="11" t="s">
        <v>1</v>
      </c>
      <c r="R376" s="11" t="s">
        <v>1</v>
      </c>
      <c r="S376" s="11" t="s">
        <v>1</v>
      </c>
      <c r="T376" s="15">
        <v>208199.7</v>
      </c>
      <c r="U376" s="11" t="s">
        <v>1</v>
      </c>
      <c r="V376" s="11" t="s">
        <v>1</v>
      </c>
      <c r="W376" s="15">
        <v>554999.21</v>
      </c>
      <c r="X376" s="11" t="s">
        <v>1</v>
      </c>
      <c r="Y376" s="15">
        <v>44999.95</v>
      </c>
      <c r="Z376" s="11" t="s">
        <v>1</v>
      </c>
      <c r="AA376" s="11" t="s">
        <v>1</v>
      </c>
    </row>
    <row r="377" spans="2:27" ht="25.5" x14ac:dyDescent="0.25">
      <c r="B377" s="10">
        <v>368</v>
      </c>
      <c r="C377" s="11" t="s">
        <v>31</v>
      </c>
      <c r="D377" s="11" t="s">
        <v>32</v>
      </c>
      <c r="E377" s="11" t="s">
        <v>1009</v>
      </c>
      <c r="F377" s="11" t="s">
        <v>1010</v>
      </c>
      <c r="G377" s="11" t="s">
        <v>40</v>
      </c>
      <c r="H377" s="12">
        <v>43461</v>
      </c>
      <c r="I377" s="11" t="s">
        <v>54</v>
      </c>
      <c r="J377" s="11" t="s">
        <v>55</v>
      </c>
      <c r="K377" s="11"/>
      <c r="L377" s="13">
        <v>1</v>
      </c>
      <c r="M377" s="14">
        <v>36</v>
      </c>
      <c r="N377" s="15">
        <v>626000</v>
      </c>
      <c r="O377" s="15">
        <v>626000</v>
      </c>
      <c r="P377" s="15">
        <v>361828</v>
      </c>
      <c r="Q377" s="11" t="s">
        <v>1</v>
      </c>
      <c r="R377" s="11" t="s">
        <v>1</v>
      </c>
      <c r="S377" s="11" t="s">
        <v>1</v>
      </c>
      <c r="T377" s="15">
        <v>217222</v>
      </c>
      <c r="U377" s="11" t="s">
        <v>1</v>
      </c>
      <c r="V377" s="11" t="s">
        <v>1</v>
      </c>
      <c r="W377" s="15">
        <v>579050</v>
      </c>
      <c r="X377" s="11" t="s">
        <v>1</v>
      </c>
      <c r="Y377" s="15">
        <v>46950</v>
      </c>
      <c r="Z377" s="11" t="s">
        <v>1</v>
      </c>
      <c r="AA377" s="11" t="s">
        <v>1</v>
      </c>
    </row>
    <row r="378" spans="2:27" ht="38.25" x14ac:dyDescent="0.25">
      <c r="B378" s="10">
        <v>369</v>
      </c>
      <c r="C378" s="11" t="s">
        <v>31</v>
      </c>
      <c r="D378" s="11" t="s">
        <v>32</v>
      </c>
      <c r="E378" s="11" t="s">
        <v>1011</v>
      </c>
      <c r="F378" s="11" t="s">
        <v>1012</v>
      </c>
      <c r="G378" s="11" t="s">
        <v>40</v>
      </c>
      <c r="H378" s="12">
        <v>43461</v>
      </c>
      <c r="I378" s="11" t="s">
        <v>54</v>
      </c>
      <c r="J378" s="11" t="s">
        <v>55</v>
      </c>
      <c r="K378" s="11" t="s">
        <v>180</v>
      </c>
      <c r="L378" s="13">
        <v>1</v>
      </c>
      <c r="M378" s="14">
        <v>36</v>
      </c>
      <c r="N378" s="15">
        <v>647943.96</v>
      </c>
      <c r="O378" s="15">
        <v>647943.96</v>
      </c>
      <c r="P378" s="15">
        <v>374511.6</v>
      </c>
      <c r="Q378" s="11" t="s">
        <v>1</v>
      </c>
      <c r="R378" s="11" t="s">
        <v>1</v>
      </c>
      <c r="S378" s="11" t="s">
        <v>1</v>
      </c>
      <c r="T378" s="15">
        <v>224836.56</v>
      </c>
      <c r="U378" s="11" t="s">
        <v>1</v>
      </c>
      <c r="V378" s="11" t="s">
        <v>1</v>
      </c>
      <c r="W378" s="15">
        <v>615546.76</v>
      </c>
      <c r="X378" s="15">
        <v>16198.6</v>
      </c>
      <c r="Y378" s="15">
        <v>32397.200000000001</v>
      </c>
      <c r="Z378" s="11" t="s">
        <v>1</v>
      </c>
      <c r="AA378" s="11" t="s">
        <v>1</v>
      </c>
    </row>
    <row r="379" spans="2:27" ht="63.75" x14ac:dyDescent="0.25">
      <c r="B379" s="10">
        <v>370</v>
      </c>
      <c r="C379" s="11" t="s">
        <v>31</v>
      </c>
      <c r="D379" s="11" t="s">
        <v>32</v>
      </c>
      <c r="E379" s="11" t="s">
        <v>1013</v>
      </c>
      <c r="F379" s="11" t="s">
        <v>1014</v>
      </c>
      <c r="G379" s="11" t="s">
        <v>40</v>
      </c>
      <c r="H379" s="12">
        <v>43462</v>
      </c>
      <c r="I379" s="11" t="s">
        <v>485</v>
      </c>
      <c r="J379" s="11" t="s">
        <v>486</v>
      </c>
      <c r="K379" s="11" t="s">
        <v>101</v>
      </c>
      <c r="L379" s="13">
        <v>3</v>
      </c>
      <c r="M379" s="14">
        <v>36</v>
      </c>
      <c r="N379" s="15">
        <v>600000</v>
      </c>
      <c r="O379" s="15">
        <v>600000</v>
      </c>
      <c r="P379" s="15">
        <v>346800</v>
      </c>
      <c r="Q379" s="11" t="s">
        <v>1</v>
      </c>
      <c r="R379" s="11" t="s">
        <v>1</v>
      </c>
      <c r="S379" s="11" t="s">
        <v>1</v>
      </c>
      <c r="T379" s="15">
        <v>208199.99</v>
      </c>
      <c r="U379" s="11" t="s">
        <v>1</v>
      </c>
      <c r="V379" s="11" t="s">
        <v>1</v>
      </c>
      <c r="W379" s="15">
        <v>554999.99</v>
      </c>
      <c r="X379" s="11" t="s">
        <v>1</v>
      </c>
      <c r="Y379" s="15">
        <v>45000.01</v>
      </c>
      <c r="Z379" s="11" t="s">
        <v>1</v>
      </c>
      <c r="AA379" s="11" t="s">
        <v>1</v>
      </c>
    </row>
    <row r="380" spans="2:27" ht="51" x14ac:dyDescent="0.25">
      <c r="B380" s="10">
        <v>371</v>
      </c>
      <c r="C380" s="11" t="s">
        <v>31</v>
      </c>
      <c r="D380" s="11" t="s">
        <v>32</v>
      </c>
      <c r="E380" s="11" t="s">
        <v>1015</v>
      </c>
      <c r="F380" s="11" t="s">
        <v>1016</v>
      </c>
      <c r="G380" s="11" t="s">
        <v>40</v>
      </c>
      <c r="H380" s="12">
        <v>43462</v>
      </c>
      <c r="I380" s="11" t="s">
        <v>54</v>
      </c>
      <c r="J380" s="11" t="s">
        <v>55</v>
      </c>
      <c r="K380" s="11" t="s">
        <v>1017</v>
      </c>
      <c r="L380" s="13">
        <v>2</v>
      </c>
      <c r="M380" s="14">
        <v>36</v>
      </c>
      <c r="N380" s="15">
        <v>559993.49</v>
      </c>
      <c r="O380" s="15">
        <v>559993.49</v>
      </c>
      <c r="P380" s="15">
        <v>323676.24</v>
      </c>
      <c r="Q380" s="11" t="s">
        <v>1</v>
      </c>
      <c r="R380" s="11" t="s">
        <v>1</v>
      </c>
      <c r="S380" s="11" t="s">
        <v>1</v>
      </c>
      <c r="T380" s="15">
        <v>194317.74</v>
      </c>
      <c r="U380" s="11" t="s">
        <v>1</v>
      </c>
      <c r="V380" s="11" t="s">
        <v>1</v>
      </c>
      <c r="W380" s="15">
        <v>528088.82999999996</v>
      </c>
      <c r="X380" s="15">
        <v>10094.85</v>
      </c>
      <c r="Y380" s="15">
        <v>31904.66</v>
      </c>
      <c r="Z380" s="11" t="s">
        <v>1</v>
      </c>
      <c r="AA380" s="11" t="s">
        <v>1</v>
      </c>
    </row>
    <row r="381" spans="2:27" ht="38.25" x14ac:dyDescent="0.25">
      <c r="B381" s="10">
        <v>372</v>
      </c>
      <c r="C381" s="11" t="s">
        <v>31</v>
      </c>
      <c r="D381" s="11" t="s">
        <v>32</v>
      </c>
      <c r="E381" s="11" t="s">
        <v>1018</v>
      </c>
      <c r="F381" s="11" t="s">
        <v>1019</v>
      </c>
      <c r="G381" s="11" t="s">
        <v>104</v>
      </c>
      <c r="H381" s="12">
        <v>43552</v>
      </c>
      <c r="I381" s="11" t="s">
        <v>692</v>
      </c>
      <c r="J381" s="11" t="s">
        <v>693</v>
      </c>
      <c r="K381" s="11"/>
      <c r="L381" s="13">
        <v>2</v>
      </c>
      <c r="M381" s="14">
        <v>36</v>
      </c>
      <c r="N381" s="15">
        <v>751621.6</v>
      </c>
      <c r="O381" s="15">
        <v>731733.76</v>
      </c>
      <c r="P381" s="15">
        <v>475626.94</v>
      </c>
      <c r="Q381" s="11" t="s">
        <v>1</v>
      </c>
      <c r="R381" s="11" t="s">
        <v>1</v>
      </c>
      <c r="S381" s="11" t="s">
        <v>1</v>
      </c>
      <c r="T381" s="11" t="s">
        <v>1</v>
      </c>
      <c r="U381" s="11" t="s">
        <v>1</v>
      </c>
      <c r="V381" s="11" t="s">
        <v>1</v>
      </c>
      <c r="W381" s="15">
        <v>475626.94</v>
      </c>
      <c r="X381" s="11" t="s">
        <v>1</v>
      </c>
      <c r="Y381" s="15">
        <v>256106.82</v>
      </c>
      <c r="Z381" s="11" t="s">
        <v>1</v>
      </c>
      <c r="AA381" s="15">
        <v>19887.84</v>
      </c>
    </row>
    <row r="382" spans="2:27" ht="51" x14ac:dyDescent="0.25">
      <c r="B382" s="10">
        <v>373</v>
      </c>
      <c r="C382" s="11" t="s">
        <v>31</v>
      </c>
      <c r="D382" s="11" t="s">
        <v>32</v>
      </c>
      <c r="E382" s="11" t="s">
        <v>1020</v>
      </c>
      <c r="F382" s="11" t="s">
        <v>1021</v>
      </c>
      <c r="G382" s="11" t="s">
        <v>40</v>
      </c>
      <c r="H382" s="12">
        <v>43462</v>
      </c>
      <c r="I382" s="11" t="s">
        <v>47</v>
      </c>
      <c r="J382" s="11" t="s">
        <v>48</v>
      </c>
      <c r="K382" s="11"/>
      <c r="L382" s="13">
        <v>3</v>
      </c>
      <c r="M382" s="14">
        <v>36</v>
      </c>
      <c r="N382" s="15">
        <v>648648</v>
      </c>
      <c r="O382" s="15">
        <v>648648</v>
      </c>
      <c r="P382" s="15">
        <v>374918.54</v>
      </c>
      <c r="Q382" s="11" t="s">
        <v>1</v>
      </c>
      <c r="R382" s="11" t="s">
        <v>1</v>
      </c>
      <c r="S382" s="11" t="s">
        <v>1</v>
      </c>
      <c r="T382" s="15">
        <v>225080.86</v>
      </c>
      <c r="U382" s="11" t="s">
        <v>1</v>
      </c>
      <c r="V382" s="11" t="s">
        <v>1</v>
      </c>
      <c r="W382" s="15">
        <v>648648</v>
      </c>
      <c r="X382" s="15">
        <v>48648.6</v>
      </c>
      <c r="Y382" s="11" t="s">
        <v>1</v>
      </c>
      <c r="Z382" s="11" t="s">
        <v>1</v>
      </c>
      <c r="AA382" s="11" t="s">
        <v>1</v>
      </c>
    </row>
    <row r="383" spans="2:27" ht="38.25" x14ac:dyDescent="0.25">
      <c r="B383" s="10">
        <v>374</v>
      </c>
      <c r="C383" s="11" t="s">
        <v>31</v>
      </c>
      <c r="D383" s="11" t="s">
        <v>32</v>
      </c>
      <c r="E383" s="11" t="s">
        <v>1022</v>
      </c>
      <c r="F383" s="11" t="s">
        <v>1023</v>
      </c>
      <c r="G383" s="11" t="s">
        <v>40</v>
      </c>
      <c r="H383" s="12">
        <v>43462</v>
      </c>
      <c r="I383" s="11" t="s">
        <v>284</v>
      </c>
      <c r="J383" s="11" t="s">
        <v>285</v>
      </c>
      <c r="K383" s="11"/>
      <c r="L383" s="13">
        <v>1</v>
      </c>
      <c r="M383" s="14">
        <v>34</v>
      </c>
      <c r="N383" s="15">
        <v>611925.9</v>
      </c>
      <c r="O383" s="15">
        <v>611925.9</v>
      </c>
      <c r="P383" s="15">
        <v>353693.19</v>
      </c>
      <c r="Q383" s="11" t="s">
        <v>1</v>
      </c>
      <c r="R383" s="11" t="s">
        <v>1</v>
      </c>
      <c r="S383" s="11" t="s">
        <v>1</v>
      </c>
      <c r="T383" s="15">
        <v>212338.25</v>
      </c>
      <c r="U383" s="11" t="s">
        <v>1</v>
      </c>
      <c r="V383" s="11" t="s">
        <v>1</v>
      </c>
      <c r="W383" s="15">
        <v>566031.43999999994</v>
      </c>
      <c r="X383" s="11" t="s">
        <v>1</v>
      </c>
      <c r="Y383" s="15">
        <v>45894.46</v>
      </c>
      <c r="Z383" s="11" t="s">
        <v>1</v>
      </c>
      <c r="AA383" s="11" t="s">
        <v>1</v>
      </c>
    </row>
    <row r="384" spans="2:27" ht="25.5" x14ac:dyDescent="0.25">
      <c r="B384" s="10">
        <v>375</v>
      </c>
      <c r="C384" s="11" t="s">
        <v>31</v>
      </c>
      <c r="D384" s="11" t="s">
        <v>32</v>
      </c>
      <c r="E384" s="11" t="s">
        <v>1024</v>
      </c>
      <c r="F384" s="11" t="s">
        <v>1025</v>
      </c>
      <c r="G384" s="11" t="s">
        <v>40</v>
      </c>
      <c r="H384" s="12">
        <v>43462</v>
      </c>
      <c r="I384" s="11" t="s">
        <v>135</v>
      </c>
      <c r="J384" s="11" t="s">
        <v>136</v>
      </c>
      <c r="K384" s="11" t="s">
        <v>1026</v>
      </c>
      <c r="L384" s="13">
        <v>2</v>
      </c>
      <c r="M384" s="14">
        <v>36</v>
      </c>
      <c r="N384" s="15">
        <v>648648.63</v>
      </c>
      <c r="O384" s="15">
        <v>648648.63</v>
      </c>
      <c r="P384" s="15">
        <v>374918.91</v>
      </c>
      <c r="Q384" s="11" t="s">
        <v>1</v>
      </c>
      <c r="R384" s="11" t="s">
        <v>1</v>
      </c>
      <c r="S384" s="11" t="s">
        <v>1</v>
      </c>
      <c r="T384" s="15">
        <v>225081</v>
      </c>
      <c r="U384" s="11" t="s">
        <v>1</v>
      </c>
      <c r="V384" s="11" t="s">
        <v>1</v>
      </c>
      <c r="W384" s="15">
        <v>638918.85</v>
      </c>
      <c r="X384" s="15">
        <v>38918.94</v>
      </c>
      <c r="Y384" s="15">
        <v>9729.7800000000007</v>
      </c>
      <c r="Z384" s="11" t="s">
        <v>1</v>
      </c>
      <c r="AA384" s="11" t="s">
        <v>1</v>
      </c>
    </row>
    <row r="385" spans="2:27" ht="89.25" x14ac:dyDescent="0.25">
      <c r="B385" s="10">
        <v>376</v>
      </c>
      <c r="C385" s="11" t="s">
        <v>31</v>
      </c>
      <c r="D385" s="11" t="s">
        <v>32</v>
      </c>
      <c r="E385" s="11" t="s">
        <v>1027</v>
      </c>
      <c r="F385" s="11" t="s">
        <v>1028</v>
      </c>
      <c r="G385" s="11" t="s">
        <v>40</v>
      </c>
      <c r="H385" s="12">
        <v>43441</v>
      </c>
      <c r="I385" s="11" t="s">
        <v>54</v>
      </c>
      <c r="J385" s="11" t="s">
        <v>55</v>
      </c>
      <c r="K385" s="11"/>
      <c r="L385" s="13">
        <v>1</v>
      </c>
      <c r="M385" s="14">
        <v>36</v>
      </c>
      <c r="N385" s="15">
        <v>648000</v>
      </c>
      <c r="O385" s="15">
        <v>648000</v>
      </c>
      <c r="P385" s="15">
        <v>550800</v>
      </c>
      <c r="Q385" s="11" t="s">
        <v>1</v>
      </c>
      <c r="R385" s="11" t="s">
        <v>1</v>
      </c>
      <c r="S385" s="11" t="s">
        <v>1</v>
      </c>
      <c r="T385" s="15">
        <v>48600</v>
      </c>
      <c r="U385" s="11" t="s">
        <v>1</v>
      </c>
      <c r="V385" s="11" t="s">
        <v>1</v>
      </c>
      <c r="W385" s="15">
        <v>599400</v>
      </c>
      <c r="X385" s="11" t="s">
        <v>1</v>
      </c>
      <c r="Y385" s="15">
        <v>48600</v>
      </c>
      <c r="Z385" s="11" t="s">
        <v>1</v>
      </c>
      <c r="AA385" s="11" t="s">
        <v>1</v>
      </c>
    </row>
    <row r="386" spans="2:27" ht="51" x14ac:dyDescent="0.25">
      <c r="B386" s="10">
        <v>377</v>
      </c>
      <c r="C386" s="11" t="s">
        <v>31</v>
      </c>
      <c r="D386" s="11" t="s">
        <v>32</v>
      </c>
      <c r="E386" s="11" t="s">
        <v>1029</v>
      </c>
      <c r="F386" s="11" t="s">
        <v>1030</v>
      </c>
      <c r="G386" s="11" t="s">
        <v>104</v>
      </c>
      <c r="H386" s="12">
        <v>43550</v>
      </c>
      <c r="I386" s="11" t="s">
        <v>54</v>
      </c>
      <c r="J386" s="11" t="s">
        <v>55</v>
      </c>
      <c r="K386" s="11" t="s">
        <v>1031</v>
      </c>
      <c r="L386" s="13">
        <v>3</v>
      </c>
      <c r="M386" s="14">
        <v>36</v>
      </c>
      <c r="N386" s="15">
        <v>648000</v>
      </c>
      <c r="O386" s="15">
        <v>648000</v>
      </c>
      <c r="P386" s="15">
        <v>374544</v>
      </c>
      <c r="Q386" s="11" t="s">
        <v>1</v>
      </c>
      <c r="R386" s="11" t="s">
        <v>1</v>
      </c>
      <c r="S386" s="11" t="s">
        <v>1</v>
      </c>
      <c r="T386" s="15">
        <v>224856</v>
      </c>
      <c r="U386" s="11" t="s">
        <v>1</v>
      </c>
      <c r="V386" s="11" t="s">
        <v>1</v>
      </c>
      <c r="W386" s="15">
        <v>608924.49</v>
      </c>
      <c r="X386" s="15">
        <v>9524.49</v>
      </c>
      <c r="Y386" s="15">
        <v>39075.51</v>
      </c>
      <c r="Z386" s="11" t="s">
        <v>1</v>
      </c>
      <c r="AA386" s="11" t="s">
        <v>1</v>
      </c>
    </row>
    <row r="387" spans="2:27" ht="38.25" x14ac:dyDescent="0.25">
      <c r="B387" s="10">
        <v>378</v>
      </c>
      <c r="C387" s="11" t="s">
        <v>31</v>
      </c>
      <c r="D387" s="11" t="s">
        <v>32</v>
      </c>
      <c r="E387" s="11" t="s">
        <v>1032</v>
      </c>
      <c r="F387" s="11" t="s">
        <v>1033</v>
      </c>
      <c r="G387" s="11" t="s">
        <v>40</v>
      </c>
      <c r="H387" s="12">
        <v>43462</v>
      </c>
      <c r="I387" s="11" t="s">
        <v>135</v>
      </c>
      <c r="J387" s="11" t="s">
        <v>136</v>
      </c>
      <c r="K387" s="11" t="s">
        <v>1034</v>
      </c>
      <c r="L387" s="13">
        <v>2</v>
      </c>
      <c r="M387" s="14">
        <v>36</v>
      </c>
      <c r="N387" s="15">
        <v>600000</v>
      </c>
      <c r="O387" s="15">
        <v>600000</v>
      </c>
      <c r="P387" s="15">
        <v>346800</v>
      </c>
      <c r="Q387" s="11" t="s">
        <v>1</v>
      </c>
      <c r="R387" s="11" t="s">
        <v>1</v>
      </c>
      <c r="S387" s="11" t="s">
        <v>1</v>
      </c>
      <c r="T387" s="15">
        <v>208200</v>
      </c>
      <c r="U387" s="11" t="s">
        <v>1</v>
      </c>
      <c r="V387" s="11" t="s">
        <v>1</v>
      </c>
      <c r="W387" s="15">
        <v>591000</v>
      </c>
      <c r="X387" s="15">
        <v>36000</v>
      </c>
      <c r="Y387" s="15">
        <v>9000</v>
      </c>
      <c r="Z387" s="11" t="s">
        <v>1</v>
      </c>
      <c r="AA387" s="11" t="s">
        <v>1</v>
      </c>
    </row>
    <row r="388" spans="2:27" ht="51" x14ac:dyDescent="0.25">
      <c r="B388" s="10">
        <v>379</v>
      </c>
      <c r="C388" s="11" t="s">
        <v>31</v>
      </c>
      <c r="D388" s="11" t="s">
        <v>32</v>
      </c>
      <c r="E388" s="11" t="s">
        <v>1035</v>
      </c>
      <c r="F388" s="11" t="s">
        <v>1036</v>
      </c>
      <c r="G388" s="11" t="s">
        <v>40</v>
      </c>
      <c r="H388" s="12">
        <v>43462</v>
      </c>
      <c r="I388" s="11" t="s">
        <v>54</v>
      </c>
      <c r="J388" s="11" t="s">
        <v>55</v>
      </c>
      <c r="K388" s="11" t="s">
        <v>1037</v>
      </c>
      <c r="L388" s="13">
        <v>1</v>
      </c>
      <c r="M388" s="14">
        <v>36</v>
      </c>
      <c r="N388" s="15">
        <v>645015.78</v>
      </c>
      <c r="O388" s="15">
        <v>645015.78</v>
      </c>
      <c r="P388" s="15">
        <v>372819.12</v>
      </c>
      <c r="Q388" s="11" t="s">
        <v>1</v>
      </c>
      <c r="R388" s="11" t="s">
        <v>1</v>
      </c>
      <c r="S388" s="11" t="s">
        <v>1</v>
      </c>
      <c r="T388" s="15">
        <v>223820.48</v>
      </c>
      <c r="U388" s="11" t="s">
        <v>1</v>
      </c>
      <c r="V388" s="11" t="s">
        <v>1</v>
      </c>
      <c r="W388" s="15">
        <v>606278.28</v>
      </c>
      <c r="X388" s="15">
        <v>9638.68</v>
      </c>
      <c r="Y388" s="15">
        <v>38737.5</v>
      </c>
      <c r="Z388" s="11" t="s">
        <v>1</v>
      </c>
      <c r="AA388" s="11" t="s">
        <v>1</v>
      </c>
    </row>
    <row r="389" spans="2:27" ht="51" x14ac:dyDescent="0.25">
      <c r="B389" s="10">
        <v>380</v>
      </c>
      <c r="C389" s="11" t="s">
        <v>31</v>
      </c>
      <c r="D389" s="11" t="s">
        <v>32</v>
      </c>
      <c r="E389" s="11" t="s">
        <v>1038</v>
      </c>
      <c r="F389" s="11" t="s">
        <v>194</v>
      </c>
      <c r="G389" s="11" t="s">
        <v>40</v>
      </c>
      <c r="H389" s="12">
        <v>43441</v>
      </c>
      <c r="I389" s="11" t="s">
        <v>47</v>
      </c>
      <c r="J389" s="11" t="s">
        <v>48</v>
      </c>
      <c r="K389" s="11" t="s">
        <v>174</v>
      </c>
      <c r="L389" s="13">
        <v>2</v>
      </c>
      <c r="M389" s="14">
        <v>36</v>
      </c>
      <c r="N389" s="15">
        <v>646121.05000000005</v>
      </c>
      <c r="O389" s="15">
        <v>646121.05000000005</v>
      </c>
      <c r="P389" s="15">
        <v>373457.97</v>
      </c>
      <c r="Q389" s="11" t="s">
        <v>1</v>
      </c>
      <c r="R389" s="11" t="s">
        <v>1</v>
      </c>
      <c r="S389" s="11" t="s">
        <v>1</v>
      </c>
      <c r="T389" s="15">
        <v>224204</v>
      </c>
      <c r="U389" s="11" t="s">
        <v>1</v>
      </c>
      <c r="V389" s="11" t="s">
        <v>1</v>
      </c>
      <c r="W389" s="15">
        <v>597661.97</v>
      </c>
      <c r="X389" s="11" t="s">
        <v>1</v>
      </c>
      <c r="Y389" s="15">
        <v>48459.08</v>
      </c>
      <c r="Z389" s="11" t="s">
        <v>1</v>
      </c>
      <c r="AA389" s="11" t="s">
        <v>1</v>
      </c>
    </row>
    <row r="390" spans="2:27" ht="38.25" x14ac:dyDescent="0.25">
      <c r="B390" s="10">
        <v>381</v>
      </c>
      <c r="C390" s="11" t="s">
        <v>31</v>
      </c>
      <c r="D390" s="11" t="s">
        <v>32</v>
      </c>
      <c r="E390" s="11" t="s">
        <v>1039</v>
      </c>
      <c r="F390" s="11" t="s">
        <v>1040</v>
      </c>
      <c r="G390" s="11" t="s">
        <v>40</v>
      </c>
      <c r="H390" s="12">
        <v>43462</v>
      </c>
      <c r="I390" s="11" t="s">
        <v>47</v>
      </c>
      <c r="J390" s="11" t="s">
        <v>48</v>
      </c>
      <c r="K390" s="11"/>
      <c r="L390" s="13">
        <v>2</v>
      </c>
      <c r="M390" s="14">
        <v>36</v>
      </c>
      <c r="N390" s="15">
        <v>644638</v>
      </c>
      <c r="O390" s="15">
        <v>644638</v>
      </c>
      <c r="P390" s="15">
        <v>372600.76</v>
      </c>
      <c r="Q390" s="11" t="s">
        <v>1</v>
      </c>
      <c r="R390" s="11" t="s">
        <v>1</v>
      </c>
      <c r="S390" s="11" t="s">
        <v>1</v>
      </c>
      <c r="T390" s="15">
        <v>223689.39</v>
      </c>
      <c r="U390" s="11" t="s">
        <v>1</v>
      </c>
      <c r="V390" s="11" t="s">
        <v>1</v>
      </c>
      <c r="W390" s="15">
        <v>644638</v>
      </c>
      <c r="X390" s="15">
        <v>48347.85</v>
      </c>
      <c r="Y390" s="11" t="s">
        <v>1</v>
      </c>
      <c r="Z390" s="11" t="s">
        <v>1</v>
      </c>
      <c r="AA390" s="11" t="s">
        <v>1</v>
      </c>
    </row>
    <row r="391" spans="2:27" ht="25.5" x14ac:dyDescent="0.25">
      <c r="B391" s="10">
        <v>382</v>
      </c>
      <c r="C391" s="11" t="s">
        <v>31</v>
      </c>
      <c r="D391" s="11" t="s">
        <v>32</v>
      </c>
      <c r="E391" s="11" t="s">
        <v>1041</v>
      </c>
      <c r="F391" s="11" t="s">
        <v>1042</v>
      </c>
      <c r="G391" s="11" t="s">
        <v>104</v>
      </c>
      <c r="H391" s="12">
        <v>43539</v>
      </c>
      <c r="I391" s="11" t="s">
        <v>135</v>
      </c>
      <c r="J391" s="11" t="s">
        <v>136</v>
      </c>
      <c r="K391" s="11" t="s">
        <v>1043</v>
      </c>
      <c r="L391" s="13">
        <v>2</v>
      </c>
      <c r="M391" s="14">
        <v>36</v>
      </c>
      <c r="N391" s="15">
        <v>648750</v>
      </c>
      <c r="O391" s="15">
        <v>648750</v>
      </c>
      <c r="P391" s="15">
        <v>374919</v>
      </c>
      <c r="Q391" s="11" t="s">
        <v>1</v>
      </c>
      <c r="R391" s="11" t="s">
        <v>1</v>
      </c>
      <c r="S391" s="11" t="s">
        <v>1</v>
      </c>
      <c r="T391" s="15">
        <v>225081</v>
      </c>
      <c r="U391" s="11" t="s">
        <v>1</v>
      </c>
      <c r="V391" s="11" t="s">
        <v>1</v>
      </c>
      <c r="W391" s="15">
        <v>639000</v>
      </c>
      <c r="X391" s="15">
        <v>39000</v>
      </c>
      <c r="Y391" s="15">
        <v>9750</v>
      </c>
      <c r="Z391" s="11" t="s">
        <v>1</v>
      </c>
      <c r="AA391" s="11" t="s">
        <v>1</v>
      </c>
    </row>
    <row r="392" spans="2:27" ht="25.5" x14ac:dyDescent="0.25">
      <c r="B392" s="10">
        <v>383</v>
      </c>
      <c r="C392" s="11" t="s">
        <v>31</v>
      </c>
      <c r="D392" s="11" t="s">
        <v>32</v>
      </c>
      <c r="E392" s="11" t="s">
        <v>1044</v>
      </c>
      <c r="F392" s="11" t="s">
        <v>1045</v>
      </c>
      <c r="G392" s="11" t="s">
        <v>40</v>
      </c>
      <c r="H392" s="12">
        <v>43462</v>
      </c>
      <c r="I392" s="11" t="s">
        <v>54</v>
      </c>
      <c r="J392" s="11" t="s">
        <v>55</v>
      </c>
      <c r="K392" s="11" t="s">
        <v>227</v>
      </c>
      <c r="L392" s="13">
        <v>2</v>
      </c>
      <c r="M392" s="14">
        <v>36</v>
      </c>
      <c r="N392" s="15">
        <v>648000</v>
      </c>
      <c r="O392" s="15">
        <v>648000</v>
      </c>
      <c r="P392" s="15">
        <v>374544</v>
      </c>
      <c r="Q392" s="11" t="s">
        <v>1</v>
      </c>
      <c r="R392" s="11" t="s">
        <v>1</v>
      </c>
      <c r="S392" s="11" t="s">
        <v>1</v>
      </c>
      <c r="T392" s="15">
        <v>224856</v>
      </c>
      <c r="U392" s="11" t="s">
        <v>1</v>
      </c>
      <c r="V392" s="11" t="s">
        <v>1</v>
      </c>
      <c r="W392" s="15">
        <v>615600</v>
      </c>
      <c r="X392" s="15">
        <v>16200</v>
      </c>
      <c r="Y392" s="15">
        <v>32400</v>
      </c>
      <c r="Z392" s="11" t="s">
        <v>1</v>
      </c>
      <c r="AA392" s="11" t="s">
        <v>1</v>
      </c>
    </row>
    <row r="393" spans="2:27" ht="38.25" x14ac:dyDescent="0.25">
      <c r="B393" s="10">
        <v>384</v>
      </c>
      <c r="C393" s="11" t="s">
        <v>31</v>
      </c>
      <c r="D393" s="11" t="s">
        <v>32</v>
      </c>
      <c r="E393" s="11" t="s">
        <v>1046</v>
      </c>
      <c r="F393" s="11" t="s">
        <v>1047</v>
      </c>
      <c r="G393" s="11" t="s">
        <v>104</v>
      </c>
      <c r="H393" s="12">
        <v>43558</v>
      </c>
      <c r="I393" s="11" t="s">
        <v>54</v>
      </c>
      <c r="J393" s="11" t="s">
        <v>55</v>
      </c>
      <c r="K393" s="11" t="s">
        <v>1048</v>
      </c>
      <c r="L393" s="13">
        <v>1</v>
      </c>
      <c r="M393" s="14">
        <v>36</v>
      </c>
      <c r="N393" s="15">
        <v>636743.75</v>
      </c>
      <c r="O393" s="15">
        <v>636743.75</v>
      </c>
      <c r="P393" s="15">
        <v>368037.88</v>
      </c>
      <c r="Q393" s="11" t="s">
        <v>1</v>
      </c>
      <c r="R393" s="11" t="s">
        <v>1</v>
      </c>
      <c r="S393" s="11" t="s">
        <v>1</v>
      </c>
      <c r="T393" s="15">
        <v>220950.09</v>
      </c>
      <c r="U393" s="11" t="s">
        <v>1</v>
      </c>
      <c r="V393" s="11" t="s">
        <v>1</v>
      </c>
      <c r="W393" s="15">
        <v>617303.75</v>
      </c>
      <c r="X393" s="15">
        <v>28315.78</v>
      </c>
      <c r="Y393" s="15">
        <v>19440</v>
      </c>
      <c r="Z393" s="11" t="s">
        <v>1</v>
      </c>
      <c r="AA393" s="11" t="s">
        <v>1</v>
      </c>
    </row>
    <row r="394" spans="2:27" ht="25.5" x14ac:dyDescent="0.25">
      <c r="B394" s="10">
        <v>385</v>
      </c>
      <c r="C394" s="11" t="s">
        <v>31</v>
      </c>
      <c r="D394" s="11" t="s">
        <v>32</v>
      </c>
      <c r="E394" s="11" t="s">
        <v>1049</v>
      </c>
      <c r="F394" s="11" t="s">
        <v>1050</v>
      </c>
      <c r="G394" s="11" t="s">
        <v>40</v>
      </c>
      <c r="H394" s="12">
        <v>43462</v>
      </c>
      <c r="I394" s="11" t="s">
        <v>54</v>
      </c>
      <c r="J394" s="11" t="s">
        <v>55</v>
      </c>
      <c r="K394" s="11"/>
      <c r="L394" s="13">
        <v>1</v>
      </c>
      <c r="M394" s="14">
        <v>36</v>
      </c>
      <c r="N394" s="15">
        <v>639768.52</v>
      </c>
      <c r="O394" s="15">
        <v>639768.52</v>
      </c>
      <c r="P394" s="15">
        <v>369786.2</v>
      </c>
      <c r="Q394" s="11" t="s">
        <v>1</v>
      </c>
      <c r="R394" s="11" t="s">
        <v>1</v>
      </c>
      <c r="S394" s="11" t="s">
        <v>1</v>
      </c>
      <c r="T394" s="15">
        <v>221999.68</v>
      </c>
      <c r="U394" s="11" t="s">
        <v>1</v>
      </c>
      <c r="V394" s="11" t="s">
        <v>1</v>
      </c>
      <c r="W394" s="15">
        <v>617068.41</v>
      </c>
      <c r="X394" s="15">
        <v>25282.53</v>
      </c>
      <c r="Y394" s="15">
        <v>22700.11</v>
      </c>
      <c r="Z394" s="11" t="s">
        <v>1</v>
      </c>
      <c r="AA394" s="11" t="s">
        <v>1</v>
      </c>
    </row>
    <row r="395" spans="2:27" ht="51" x14ac:dyDescent="0.25">
      <c r="B395" s="10">
        <v>386</v>
      </c>
      <c r="C395" s="11" t="s">
        <v>31</v>
      </c>
      <c r="D395" s="11" t="s">
        <v>32</v>
      </c>
      <c r="E395" s="11" t="s">
        <v>1051</v>
      </c>
      <c r="F395" s="11" t="s">
        <v>1052</v>
      </c>
      <c r="G395" s="11" t="s">
        <v>40</v>
      </c>
      <c r="H395" s="12">
        <v>43441</v>
      </c>
      <c r="I395" s="11" t="s">
        <v>47</v>
      </c>
      <c r="J395" s="11" t="s">
        <v>48</v>
      </c>
      <c r="K395" s="11"/>
      <c r="L395" s="13">
        <v>1</v>
      </c>
      <c r="M395" s="14">
        <v>36</v>
      </c>
      <c r="N395" s="15">
        <v>597098.01</v>
      </c>
      <c r="O395" s="15">
        <v>597098.01</v>
      </c>
      <c r="P395" s="15">
        <v>552315.66</v>
      </c>
      <c r="Q395" s="11" t="s">
        <v>1</v>
      </c>
      <c r="R395" s="11" t="s">
        <v>1</v>
      </c>
      <c r="S395" s="11" t="s">
        <v>1</v>
      </c>
      <c r="T395" s="11" t="s">
        <v>1</v>
      </c>
      <c r="U395" s="11" t="s">
        <v>1</v>
      </c>
      <c r="V395" s="11" t="s">
        <v>1</v>
      </c>
      <c r="W395" s="15">
        <v>597098.01</v>
      </c>
      <c r="X395" s="15">
        <v>44782.35</v>
      </c>
      <c r="Y395" s="11" t="s">
        <v>1</v>
      </c>
      <c r="Z395" s="11" t="s">
        <v>1</v>
      </c>
      <c r="AA395" s="11" t="s">
        <v>1</v>
      </c>
    </row>
    <row r="396" spans="2:27" ht="25.5" x14ac:dyDescent="0.25">
      <c r="B396" s="10">
        <v>387</v>
      </c>
      <c r="C396" s="11" t="s">
        <v>31</v>
      </c>
      <c r="D396" s="11" t="s">
        <v>32</v>
      </c>
      <c r="E396" s="11" t="s">
        <v>1053</v>
      </c>
      <c r="F396" s="11" t="s">
        <v>1054</v>
      </c>
      <c r="G396" s="11" t="s">
        <v>40</v>
      </c>
      <c r="H396" s="12">
        <v>43462</v>
      </c>
      <c r="I396" s="11" t="s">
        <v>47</v>
      </c>
      <c r="J396" s="11" t="s">
        <v>48</v>
      </c>
      <c r="K396" s="11"/>
      <c r="L396" s="13">
        <v>1</v>
      </c>
      <c r="M396" s="14">
        <v>36</v>
      </c>
      <c r="N396" s="15">
        <v>480000</v>
      </c>
      <c r="O396" s="15">
        <v>480000</v>
      </c>
      <c r="P396" s="15">
        <v>277440.01</v>
      </c>
      <c r="Q396" s="11" t="s">
        <v>1</v>
      </c>
      <c r="R396" s="11" t="s">
        <v>1</v>
      </c>
      <c r="S396" s="11" t="s">
        <v>1</v>
      </c>
      <c r="T396" s="15">
        <v>166560</v>
      </c>
      <c r="U396" s="11" t="s">
        <v>1</v>
      </c>
      <c r="V396" s="11" t="s">
        <v>1</v>
      </c>
      <c r="W396" s="15">
        <v>480000</v>
      </c>
      <c r="X396" s="15">
        <v>35999.99</v>
      </c>
      <c r="Y396" s="11" t="s">
        <v>1</v>
      </c>
      <c r="Z396" s="11" t="s">
        <v>1</v>
      </c>
      <c r="AA396" s="11" t="s">
        <v>1</v>
      </c>
    </row>
    <row r="397" spans="2:27" ht="25.5" x14ac:dyDescent="0.25">
      <c r="B397" s="10">
        <v>388</v>
      </c>
      <c r="C397" s="11" t="s">
        <v>31</v>
      </c>
      <c r="D397" s="11" t="s">
        <v>32</v>
      </c>
      <c r="E397" s="11" t="s">
        <v>1055</v>
      </c>
      <c r="F397" s="11" t="s">
        <v>1056</v>
      </c>
      <c r="G397" s="11" t="s">
        <v>40</v>
      </c>
      <c r="H397" s="12">
        <v>43462</v>
      </c>
      <c r="I397" s="11" t="s">
        <v>393</v>
      </c>
      <c r="J397" s="11" t="s">
        <v>394</v>
      </c>
      <c r="K397" s="11" t="s">
        <v>1057</v>
      </c>
      <c r="L397" s="13">
        <v>1</v>
      </c>
      <c r="M397" s="14">
        <v>36</v>
      </c>
      <c r="N397" s="15">
        <v>647515.05000000005</v>
      </c>
      <c r="O397" s="15">
        <v>647515.05000000005</v>
      </c>
      <c r="P397" s="15">
        <v>374263.7</v>
      </c>
      <c r="Q397" s="11" t="s">
        <v>1</v>
      </c>
      <c r="R397" s="11" t="s">
        <v>1</v>
      </c>
      <c r="S397" s="11" t="s">
        <v>1</v>
      </c>
      <c r="T397" s="15">
        <v>224687.72</v>
      </c>
      <c r="U397" s="11" t="s">
        <v>1</v>
      </c>
      <c r="V397" s="11" t="s">
        <v>1</v>
      </c>
      <c r="W397" s="15">
        <v>598951.42000000004</v>
      </c>
      <c r="X397" s="11" t="s">
        <v>1</v>
      </c>
      <c r="Y397" s="15">
        <v>48563.63</v>
      </c>
      <c r="Z397" s="11" t="s">
        <v>1</v>
      </c>
      <c r="AA397" s="11" t="s">
        <v>1</v>
      </c>
    </row>
    <row r="398" spans="2:27" ht="38.25" x14ac:dyDescent="0.25">
      <c r="B398" s="10">
        <v>389</v>
      </c>
      <c r="C398" s="11" t="s">
        <v>31</v>
      </c>
      <c r="D398" s="11" t="s">
        <v>32</v>
      </c>
      <c r="E398" s="11" t="s">
        <v>1058</v>
      </c>
      <c r="F398" s="11" t="s">
        <v>1059</v>
      </c>
      <c r="G398" s="11" t="s">
        <v>40</v>
      </c>
      <c r="H398" s="12">
        <v>43462</v>
      </c>
      <c r="I398" s="11" t="s">
        <v>47</v>
      </c>
      <c r="J398" s="11" t="s">
        <v>48</v>
      </c>
      <c r="K398" s="11"/>
      <c r="L398" s="13">
        <v>1</v>
      </c>
      <c r="M398" s="14">
        <v>36</v>
      </c>
      <c r="N398" s="15">
        <v>598610.01</v>
      </c>
      <c r="O398" s="15">
        <v>598610.01</v>
      </c>
      <c r="P398" s="15">
        <v>345996.59</v>
      </c>
      <c r="Q398" s="11" t="s">
        <v>1</v>
      </c>
      <c r="R398" s="11" t="s">
        <v>1</v>
      </c>
      <c r="S398" s="11" t="s">
        <v>1</v>
      </c>
      <c r="T398" s="15">
        <v>207717.67</v>
      </c>
      <c r="U398" s="11" t="s">
        <v>1</v>
      </c>
      <c r="V398" s="11" t="s">
        <v>1</v>
      </c>
      <c r="W398" s="15">
        <v>568679.51</v>
      </c>
      <c r="X398" s="15">
        <v>14965.25</v>
      </c>
      <c r="Y398" s="15">
        <v>29930.5</v>
      </c>
      <c r="Z398" s="11" t="s">
        <v>1</v>
      </c>
      <c r="AA398" s="11" t="s">
        <v>1</v>
      </c>
    </row>
    <row r="399" spans="2:27" ht="76.5" x14ac:dyDescent="0.25">
      <c r="B399" s="10">
        <v>390</v>
      </c>
      <c r="C399" s="11" t="s">
        <v>31</v>
      </c>
      <c r="D399" s="11" t="s">
        <v>32</v>
      </c>
      <c r="E399" s="11" t="s">
        <v>1060</v>
      </c>
      <c r="F399" s="11" t="s">
        <v>1061</v>
      </c>
      <c r="G399" s="11" t="s">
        <v>40</v>
      </c>
      <c r="H399" s="12">
        <v>43441</v>
      </c>
      <c r="I399" s="11" t="s">
        <v>273</v>
      </c>
      <c r="J399" s="11" t="s">
        <v>274</v>
      </c>
      <c r="K399" s="11" t="s">
        <v>469</v>
      </c>
      <c r="L399" s="13">
        <v>1</v>
      </c>
      <c r="M399" s="14">
        <v>36</v>
      </c>
      <c r="N399" s="15">
        <v>636271.69999999995</v>
      </c>
      <c r="O399" s="15">
        <v>636271.69999999995</v>
      </c>
      <c r="P399" s="15">
        <v>367765.02</v>
      </c>
      <c r="Q399" s="11" t="s">
        <v>1</v>
      </c>
      <c r="R399" s="11" t="s">
        <v>1</v>
      </c>
      <c r="S399" s="11" t="s">
        <v>1</v>
      </c>
      <c r="T399" s="15">
        <v>220786.26</v>
      </c>
      <c r="U399" s="11" t="s">
        <v>1</v>
      </c>
      <c r="V399" s="11" t="s">
        <v>1</v>
      </c>
      <c r="W399" s="15">
        <v>588551.28</v>
      </c>
      <c r="X399" s="11" t="s">
        <v>1</v>
      </c>
      <c r="Y399" s="15">
        <v>47720.42</v>
      </c>
      <c r="Z399" s="11" t="s">
        <v>1</v>
      </c>
      <c r="AA399" s="11" t="s">
        <v>1</v>
      </c>
    </row>
    <row r="400" spans="2:27" ht="38.25" x14ac:dyDescent="0.25">
      <c r="B400" s="10">
        <v>391</v>
      </c>
      <c r="C400" s="11" t="s">
        <v>31</v>
      </c>
      <c r="D400" s="11" t="s">
        <v>32</v>
      </c>
      <c r="E400" s="11" t="s">
        <v>1062</v>
      </c>
      <c r="F400" s="11" t="s">
        <v>1063</v>
      </c>
      <c r="G400" s="11" t="s">
        <v>40</v>
      </c>
      <c r="H400" s="12">
        <v>43462</v>
      </c>
      <c r="I400" s="11" t="s">
        <v>157</v>
      </c>
      <c r="J400" s="11" t="s">
        <v>158</v>
      </c>
      <c r="K400" s="11"/>
      <c r="L400" s="13">
        <v>1</v>
      </c>
      <c r="M400" s="14">
        <v>36</v>
      </c>
      <c r="N400" s="15">
        <v>648648</v>
      </c>
      <c r="O400" s="15">
        <v>648648</v>
      </c>
      <c r="P400" s="15">
        <v>374918.54</v>
      </c>
      <c r="Q400" s="11" t="s">
        <v>1</v>
      </c>
      <c r="R400" s="11" t="s">
        <v>1</v>
      </c>
      <c r="S400" s="11" t="s">
        <v>1</v>
      </c>
      <c r="T400" s="15">
        <v>225080.86</v>
      </c>
      <c r="U400" s="11" t="s">
        <v>1</v>
      </c>
      <c r="V400" s="11" t="s">
        <v>1</v>
      </c>
      <c r="W400" s="15">
        <v>616215.6</v>
      </c>
      <c r="X400" s="15">
        <v>16216.2</v>
      </c>
      <c r="Y400" s="15">
        <v>32432.400000000001</v>
      </c>
      <c r="Z400" s="11" t="s">
        <v>1</v>
      </c>
      <c r="AA400" s="11" t="s">
        <v>1</v>
      </c>
    </row>
    <row r="401" spans="2:27" ht="38.25" x14ac:dyDescent="0.25">
      <c r="B401" s="10">
        <v>392</v>
      </c>
      <c r="C401" s="11" t="s">
        <v>31</v>
      </c>
      <c r="D401" s="11" t="s">
        <v>32</v>
      </c>
      <c r="E401" s="11" t="s">
        <v>1064</v>
      </c>
      <c r="F401" s="11" t="s">
        <v>1065</v>
      </c>
      <c r="G401" s="11" t="s">
        <v>40</v>
      </c>
      <c r="H401" s="12">
        <v>43462</v>
      </c>
      <c r="I401" s="11" t="s">
        <v>157</v>
      </c>
      <c r="J401" s="11" t="s">
        <v>158</v>
      </c>
      <c r="K401" s="11"/>
      <c r="L401" s="13">
        <v>1</v>
      </c>
      <c r="M401" s="14">
        <v>36</v>
      </c>
      <c r="N401" s="15">
        <v>648648</v>
      </c>
      <c r="O401" s="15">
        <v>648648</v>
      </c>
      <c r="P401" s="15">
        <v>374918.54</v>
      </c>
      <c r="Q401" s="11" t="s">
        <v>1</v>
      </c>
      <c r="R401" s="11" t="s">
        <v>1</v>
      </c>
      <c r="S401" s="11" t="s">
        <v>1</v>
      </c>
      <c r="T401" s="15">
        <v>225080.86</v>
      </c>
      <c r="U401" s="11" t="s">
        <v>1</v>
      </c>
      <c r="V401" s="11" t="s">
        <v>1</v>
      </c>
      <c r="W401" s="15">
        <v>616215.6</v>
      </c>
      <c r="X401" s="15">
        <v>16216.2</v>
      </c>
      <c r="Y401" s="15">
        <v>32432.400000000001</v>
      </c>
      <c r="Z401" s="11" t="s">
        <v>1</v>
      </c>
      <c r="AA401" s="11" t="s">
        <v>1</v>
      </c>
    </row>
    <row r="402" spans="2:27" ht="38.25" x14ac:dyDescent="0.25">
      <c r="B402" s="10">
        <v>393</v>
      </c>
      <c r="C402" s="11" t="s">
        <v>31</v>
      </c>
      <c r="D402" s="11" t="s">
        <v>32</v>
      </c>
      <c r="E402" s="11" t="s">
        <v>1066</v>
      </c>
      <c r="F402" s="11" t="s">
        <v>1067</v>
      </c>
      <c r="G402" s="11" t="s">
        <v>104</v>
      </c>
      <c r="H402" s="12">
        <v>43525</v>
      </c>
      <c r="I402" s="11" t="s">
        <v>157</v>
      </c>
      <c r="J402" s="11" t="s">
        <v>158</v>
      </c>
      <c r="K402" s="11" t="s">
        <v>1068</v>
      </c>
      <c r="L402" s="13">
        <v>2</v>
      </c>
      <c r="M402" s="14">
        <v>36</v>
      </c>
      <c r="N402" s="15">
        <v>648648</v>
      </c>
      <c r="O402" s="15">
        <v>648648</v>
      </c>
      <c r="P402" s="15">
        <v>374918.54</v>
      </c>
      <c r="Q402" s="11" t="s">
        <v>1</v>
      </c>
      <c r="R402" s="11" t="s">
        <v>1</v>
      </c>
      <c r="S402" s="11" t="s">
        <v>1</v>
      </c>
      <c r="T402" s="15">
        <v>225080.86</v>
      </c>
      <c r="U402" s="11" t="s">
        <v>1</v>
      </c>
      <c r="V402" s="11" t="s">
        <v>1</v>
      </c>
      <c r="W402" s="15">
        <v>609728.85</v>
      </c>
      <c r="X402" s="15">
        <v>9729.4500000000007</v>
      </c>
      <c r="Y402" s="15">
        <v>38919.15</v>
      </c>
      <c r="Z402" s="11" t="s">
        <v>1</v>
      </c>
      <c r="AA402" s="11" t="s">
        <v>1</v>
      </c>
    </row>
    <row r="403" spans="2:27" ht="38.25" x14ac:dyDescent="0.25">
      <c r="B403" s="10">
        <v>394</v>
      </c>
      <c r="C403" s="11" t="s">
        <v>31</v>
      </c>
      <c r="D403" s="11" t="s">
        <v>32</v>
      </c>
      <c r="E403" s="11" t="s">
        <v>1069</v>
      </c>
      <c r="F403" s="11" t="s">
        <v>1070</v>
      </c>
      <c r="G403" s="11" t="s">
        <v>40</v>
      </c>
      <c r="H403" s="12">
        <v>43462</v>
      </c>
      <c r="I403" s="11" t="s">
        <v>157</v>
      </c>
      <c r="J403" s="11" t="s">
        <v>158</v>
      </c>
      <c r="K403" s="11" t="s">
        <v>190</v>
      </c>
      <c r="L403" s="13">
        <v>2</v>
      </c>
      <c r="M403" s="14">
        <v>36</v>
      </c>
      <c r="N403" s="15">
        <v>648648</v>
      </c>
      <c r="O403" s="15">
        <v>648648</v>
      </c>
      <c r="P403" s="15">
        <v>374918.54</v>
      </c>
      <c r="Q403" s="11" t="s">
        <v>1</v>
      </c>
      <c r="R403" s="11" t="s">
        <v>1</v>
      </c>
      <c r="S403" s="11" t="s">
        <v>1</v>
      </c>
      <c r="T403" s="15">
        <v>225080.86</v>
      </c>
      <c r="U403" s="11" t="s">
        <v>1</v>
      </c>
      <c r="V403" s="11" t="s">
        <v>1</v>
      </c>
      <c r="W403" s="15">
        <v>612965.6</v>
      </c>
      <c r="X403" s="15">
        <v>12966.2</v>
      </c>
      <c r="Y403" s="15">
        <v>35682.400000000001</v>
      </c>
      <c r="Z403" s="11" t="s">
        <v>1</v>
      </c>
      <c r="AA403" s="11" t="s">
        <v>1</v>
      </c>
    </row>
    <row r="404" spans="2:27" ht="38.25" x14ac:dyDescent="0.25">
      <c r="B404" s="10">
        <v>395</v>
      </c>
      <c r="C404" s="11" t="s">
        <v>31</v>
      </c>
      <c r="D404" s="11" t="s">
        <v>32</v>
      </c>
      <c r="E404" s="11" t="s">
        <v>1071</v>
      </c>
      <c r="F404" s="11" t="s">
        <v>1072</v>
      </c>
      <c r="G404" s="11" t="s">
        <v>40</v>
      </c>
      <c r="H404" s="12">
        <v>43462</v>
      </c>
      <c r="I404" s="11" t="s">
        <v>157</v>
      </c>
      <c r="J404" s="11" t="s">
        <v>158</v>
      </c>
      <c r="K404" s="11"/>
      <c r="L404" s="13">
        <v>1</v>
      </c>
      <c r="M404" s="14">
        <v>36</v>
      </c>
      <c r="N404" s="15">
        <v>633016.79</v>
      </c>
      <c r="O404" s="15">
        <v>633016.79</v>
      </c>
      <c r="P404" s="15">
        <v>365883.7</v>
      </c>
      <c r="Q404" s="11" t="s">
        <v>1</v>
      </c>
      <c r="R404" s="11" t="s">
        <v>1</v>
      </c>
      <c r="S404" s="11" t="s">
        <v>1</v>
      </c>
      <c r="T404" s="15">
        <v>219656.83</v>
      </c>
      <c r="U404" s="11" t="s">
        <v>1</v>
      </c>
      <c r="V404" s="11" t="s">
        <v>1</v>
      </c>
      <c r="W404" s="15">
        <v>601365.94999999995</v>
      </c>
      <c r="X404" s="15">
        <v>15825.42</v>
      </c>
      <c r="Y404" s="15">
        <v>31650.84</v>
      </c>
      <c r="Z404" s="11" t="s">
        <v>1</v>
      </c>
      <c r="AA404" s="11" t="s">
        <v>1</v>
      </c>
    </row>
    <row r="405" spans="2:27" ht="38.25" x14ac:dyDescent="0.25">
      <c r="B405" s="10">
        <v>396</v>
      </c>
      <c r="C405" s="11" t="s">
        <v>31</v>
      </c>
      <c r="D405" s="11" t="s">
        <v>32</v>
      </c>
      <c r="E405" s="11" t="s">
        <v>1073</v>
      </c>
      <c r="F405" s="11" t="s">
        <v>1074</v>
      </c>
      <c r="G405" s="11" t="s">
        <v>40</v>
      </c>
      <c r="H405" s="12">
        <v>43462</v>
      </c>
      <c r="I405" s="11" t="s">
        <v>393</v>
      </c>
      <c r="J405" s="11" t="s">
        <v>394</v>
      </c>
      <c r="K405" s="11" t="s">
        <v>1075</v>
      </c>
      <c r="L405" s="13">
        <v>1</v>
      </c>
      <c r="M405" s="14">
        <v>30</v>
      </c>
      <c r="N405" s="15">
        <v>522745.88</v>
      </c>
      <c r="O405" s="15">
        <v>522745.88</v>
      </c>
      <c r="P405" s="15">
        <v>302147.11</v>
      </c>
      <c r="Q405" s="11" t="s">
        <v>1</v>
      </c>
      <c r="R405" s="11" t="s">
        <v>1</v>
      </c>
      <c r="S405" s="11" t="s">
        <v>1</v>
      </c>
      <c r="T405" s="15">
        <v>181392.82</v>
      </c>
      <c r="U405" s="11" t="s">
        <v>1</v>
      </c>
      <c r="V405" s="11" t="s">
        <v>1</v>
      </c>
      <c r="W405" s="15">
        <v>483539.93</v>
      </c>
      <c r="X405" s="11" t="s">
        <v>1</v>
      </c>
      <c r="Y405" s="15">
        <v>39205.949999999997</v>
      </c>
      <c r="Z405" s="11" t="s">
        <v>1</v>
      </c>
      <c r="AA405" s="11" t="s">
        <v>1</v>
      </c>
    </row>
    <row r="406" spans="2:27" ht="25.5" x14ac:dyDescent="0.25">
      <c r="B406" s="10">
        <v>397</v>
      </c>
      <c r="C406" s="11" t="s">
        <v>31</v>
      </c>
      <c r="D406" s="11" t="s">
        <v>32</v>
      </c>
      <c r="E406" s="11" t="s">
        <v>1076</v>
      </c>
      <c r="F406" s="11" t="s">
        <v>1077</v>
      </c>
      <c r="G406" s="11" t="s">
        <v>40</v>
      </c>
      <c r="H406" s="12">
        <v>43462</v>
      </c>
      <c r="I406" s="11" t="s">
        <v>157</v>
      </c>
      <c r="J406" s="11" t="s">
        <v>158</v>
      </c>
      <c r="K406" s="11" t="s">
        <v>180</v>
      </c>
      <c r="L406" s="13">
        <v>3</v>
      </c>
      <c r="M406" s="14">
        <v>36</v>
      </c>
      <c r="N406" s="15">
        <v>648648</v>
      </c>
      <c r="O406" s="15">
        <v>648648</v>
      </c>
      <c r="P406" s="15">
        <v>374918.54</v>
      </c>
      <c r="Q406" s="11" t="s">
        <v>1</v>
      </c>
      <c r="R406" s="11" t="s">
        <v>1</v>
      </c>
      <c r="S406" s="11" t="s">
        <v>1</v>
      </c>
      <c r="T406" s="15">
        <v>225080.86</v>
      </c>
      <c r="U406" s="11" t="s">
        <v>1</v>
      </c>
      <c r="V406" s="11" t="s">
        <v>1</v>
      </c>
      <c r="W406" s="15">
        <v>620903.80000000005</v>
      </c>
      <c r="X406" s="15">
        <v>20904.400000000001</v>
      </c>
      <c r="Y406" s="15">
        <v>27744.2</v>
      </c>
      <c r="Z406" s="11" t="s">
        <v>1</v>
      </c>
      <c r="AA406" s="11" t="s">
        <v>1</v>
      </c>
    </row>
    <row r="407" spans="2:27" ht="25.5" x14ac:dyDescent="0.25">
      <c r="B407" s="10">
        <v>398</v>
      </c>
      <c r="C407" s="11" t="s">
        <v>31</v>
      </c>
      <c r="D407" s="11" t="s">
        <v>32</v>
      </c>
      <c r="E407" s="11" t="s">
        <v>1078</v>
      </c>
      <c r="F407" s="11" t="s">
        <v>1079</v>
      </c>
      <c r="G407" s="11" t="s">
        <v>104</v>
      </c>
      <c r="H407" s="12">
        <v>43525</v>
      </c>
      <c r="I407" s="11" t="s">
        <v>157</v>
      </c>
      <c r="J407" s="11" t="s">
        <v>158</v>
      </c>
      <c r="K407" s="11" t="s">
        <v>1068</v>
      </c>
      <c r="L407" s="13">
        <v>2</v>
      </c>
      <c r="M407" s="14">
        <v>36</v>
      </c>
      <c r="N407" s="15">
        <v>648648</v>
      </c>
      <c r="O407" s="15">
        <v>648648</v>
      </c>
      <c r="P407" s="15">
        <v>374918.54</v>
      </c>
      <c r="Q407" s="11" t="s">
        <v>1</v>
      </c>
      <c r="R407" s="11" t="s">
        <v>1</v>
      </c>
      <c r="S407" s="11" t="s">
        <v>1</v>
      </c>
      <c r="T407" s="15">
        <v>225080.86</v>
      </c>
      <c r="U407" s="11" t="s">
        <v>1</v>
      </c>
      <c r="V407" s="11" t="s">
        <v>1</v>
      </c>
      <c r="W407" s="15">
        <v>609728.85</v>
      </c>
      <c r="X407" s="15">
        <v>9729.4500000000007</v>
      </c>
      <c r="Y407" s="15">
        <v>38919.15</v>
      </c>
      <c r="Z407" s="11" t="s">
        <v>1</v>
      </c>
      <c r="AA407" s="11" t="s">
        <v>1</v>
      </c>
    </row>
    <row r="408" spans="2:27" ht="63.75" x14ac:dyDescent="0.25">
      <c r="B408" s="10">
        <v>399</v>
      </c>
      <c r="C408" s="11" t="s">
        <v>31</v>
      </c>
      <c r="D408" s="11" t="s">
        <v>32</v>
      </c>
      <c r="E408" s="11" t="s">
        <v>1080</v>
      </c>
      <c r="F408" s="11" t="s">
        <v>1081</v>
      </c>
      <c r="G408" s="11" t="s">
        <v>40</v>
      </c>
      <c r="H408" s="12">
        <v>43441</v>
      </c>
      <c r="I408" s="11" t="s">
        <v>284</v>
      </c>
      <c r="J408" s="11" t="s">
        <v>285</v>
      </c>
      <c r="K408" s="11" t="s">
        <v>1082</v>
      </c>
      <c r="L408" s="13">
        <v>5</v>
      </c>
      <c r="M408" s="14">
        <v>30</v>
      </c>
      <c r="N408" s="15">
        <v>636730.47</v>
      </c>
      <c r="O408" s="15">
        <v>633234.93000000005</v>
      </c>
      <c r="P408" s="15">
        <v>366009.78</v>
      </c>
      <c r="Q408" s="11" t="s">
        <v>1</v>
      </c>
      <c r="R408" s="11" t="s">
        <v>1</v>
      </c>
      <c r="S408" s="11" t="s">
        <v>1</v>
      </c>
      <c r="T408" s="15">
        <v>219732.52</v>
      </c>
      <c r="U408" s="11" t="s">
        <v>1</v>
      </c>
      <c r="V408" s="11" t="s">
        <v>1</v>
      </c>
      <c r="W408" s="15">
        <v>585742.30000000005</v>
      </c>
      <c r="X408" s="11" t="s">
        <v>1</v>
      </c>
      <c r="Y408" s="15">
        <v>47492.63</v>
      </c>
      <c r="Z408" s="11" t="s">
        <v>1</v>
      </c>
      <c r="AA408" s="15">
        <v>3495.54</v>
      </c>
    </row>
    <row r="409" spans="2:27" ht="38.25" x14ac:dyDescent="0.25">
      <c r="B409" s="10">
        <v>400</v>
      </c>
      <c r="C409" s="11" t="s">
        <v>31</v>
      </c>
      <c r="D409" s="11" t="s">
        <v>32</v>
      </c>
      <c r="E409" s="11" t="s">
        <v>1083</v>
      </c>
      <c r="F409" s="11" t="s">
        <v>1084</v>
      </c>
      <c r="G409" s="11" t="s">
        <v>40</v>
      </c>
      <c r="H409" s="12">
        <v>43441</v>
      </c>
      <c r="I409" s="11" t="s">
        <v>284</v>
      </c>
      <c r="J409" s="11" t="s">
        <v>285</v>
      </c>
      <c r="K409" s="11"/>
      <c r="L409" s="13">
        <v>1</v>
      </c>
      <c r="M409" s="14">
        <v>36</v>
      </c>
      <c r="N409" s="15">
        <v>644285.9</v>
      </c>
      <c r="O409" s="15">
        <v>644285.9</v>
      </c>
      <c r="P409" s="15">
        <v>372397.25</v>
      </c>
      <c r="Q409" s="11" t="s">
        <v>1</v>
      </c>
      <c r="R409" s="11" t="s">
        <v>1</v>
      </c>
      <c r="S409" s="11" t="s">
        <v>1</v>
      </c>
      <c r="T409" s="15">
        <v>223567.21</v>
      </c>
      <c r="U409" s="11" t="s">
        <v>1</v>
      </c>
      <c r="V409" s="11" t="s">
        <v>1</v>
      </c>
      <c r="W409" s="15">
        <v>595964.46</v>
      </c>
      <c r="X409" s="11" t="s">
        <v>1</v>
      </c>
      <c r="Y409" s="15">
        <v>48321.440000000002</v>
      </c>
      <c r="Z409" s="11" t="s">
        <v>1</v>
      </c>
      <c r="AA409" s="11" t="s">
        <v>1</v>
      </c>
    </row>
    <row r="410" spans="2:27" ht="51" x14ac:dyDescent="0.25">
      <c r="B410" s="10">
        <v>401</v>
      </c>
      <c r="C410" s="11" t="s">
        <v>31</v>
      </c>
      <c r="D410" s="11" t="s">
        <v>32</v>
      </c>
      <c r="E410" s="11" t="s">
        <v>1085</v>
      </c>
      <c r="F410" s="11" t="s">
        <v>1086</v>
      </c>
      <c r="G410" s="11" t="s">
        <v>104</v>
      </c>
      <c r="H410" s="12">
        <v>43525</v>
      </c>
      <c r="I410" s="11" t="s">
        <v>157</v>
      </c>
      <c r="J410" s="11" t="s">
        <v>158</v>
      </c>
      <c r="K410" s="11" t="s">
        <v>1068</v>
      </c>
      <c r="L410" s="13">
        <v>2</v>
      </c>
      <c r="M410" s="14">
        <v>36</v>
      </c>
      <c r="N410" s="15">
        <v>648648</v>
      </c>
      <c r="O410" s="15">
        <v>648648</v>
      </c>
      <c r="P410" s="15">
        <v>374918.54</v>
      </c>
      <c r="Q410" s="11" t="s">
        <v>1</v>
      </c>
      <c r="R410" s="11" t="s">
        <v>1</v>
      </c>
      <c r="S410" s="11" t="s">
        <v>1</v>
      </c>
      <c r="T410" s="15">
        <v>225080.86</v>
      </c>
      <c r="U410" s="11" t="s">
        <v>1</v>
      </c>
      <c r="V410" s="11" t="s">
        <v>1</v>
      </c>
      <c r="W410" s="15">
        <v>609728.85</v>
      </c>
      <c r="X410" s="15">
        <v>9729.4500000000007</v>
      </c>
      <c r="Y410" s="15">
        <v>38919.15</v>
      </c>
      <c r="Z410" s="11" t="s">
        <v>1</v>
      </c>
      <c r="AA410" s="11" t="s">
        <v>1</v>
      </c>
    </row>
    <row r="411" spans="2:27" ht="38.25" x14ac:dyDescent="0.25">
      <c r="B411" s="10">
        <v>402</v>
      </c>
      <c r="C411" s="11" t="s">
        <v>31</v>
      </c>
      <c r="D411" s="11" t="s">
        <v>32</v>
      </c>
      <c r="E411" s="11" t="s">
        <v>1087</v>
      </c>
      <c r="F411" s="11" t="s">
        <v>400</v>
      </c>
      <c r="G411" s="11" t="s">
        <v>40</v>
      </c>
      <c r="H411" s="12">
        <v>43462</v>
      </c>
      <c r="I411" s="11" t="s">
        <v>284</v>
      </c>
      <c r="J411" s="11" t="s">
        <v>285</v>
      </c>
      <c r="K411" s="11" t="s">
        <v>180</v>
      </c>
      <c r="L411" s="13">
        <v>1</v>
      </c>
      <c r="M411" s="14">
        <v>36</v>
      </c>
      <c r="N411" s="15">
        <v>480490.56</v>
      </c>
      <c r="O411" s="15">
        <v>480490.56</v>
      </c>
      <c r="P411" s="15">
        <v>277723.55</v>
      </c>
      <c r="Q411" s="11" t="s">
        <v>1</v>
      </c>
      <c r="R411" s="11" t="s">
        <v>1</v>
      </c>
      <c r="S411" s="11" t="s">
        <v>1</v>
      </c>
      <c r="T411" s="15">
        <v>166730.23000000001</v>
      </c>
      <c r="U411" s="11" t="s">
        <v>1</v>
      </c>
      <c r="V411" s="11" t="s">
        <v>1</v>
      </c>
      <c r="W411" s="15">
        <v>444453.78</v>
      </c>
      <c r="X411" s="11" t="s">
        <v>1</v>
      </c>
      <c r="Y411" s="15">
        <v>36036.78</v>
      </c>
      <c r="Z411" s="11" t="s">
        <v>1</v>
      </c>
      <c r="AA411" s="11" t="s">
        <v>1</v>
      </c>
    </row>
    <row r="412" spans="2:27" ht="38.25" x14ac:dyDescent="0.25">
      <c r="B412" s="10">
        <v>403</v>
      </c>
      <c r="C412" s="11" t="s">
        <v>31</v>
      </c>
      <c r="D412" s="11" t="s">
        <v>32</v>
      </c>
      <c r="E412" s="11" t="s">
        <v>1088</v>
      </c>
      <c r="F412" s="11" t="s">
        <v>1089</v>
      </c>
      <c r="G412" s="11" t="s">
        <v>40</v>
      </c>
      <c r="H412" s="12">
        <v>43462</v>
      </c>
      <c r="I412" s="11" t="s">
        <v>157</v>
      </c>
      <c r="J412" s="11" t="s">
        <v>158</v>
      </c>
      <c r="K412" s="11" t="s">
        <v>1068</v>
      </c>
      <c r="L412" s="13">
        <v>2</v>
      </c>
      <c r="M412" s="14">
        <v>36</v>
      </c>
      <c r="N412" s="15">
        <v>648648</v>
      </c>
      <c r="O412" s="15">
        <v>648648</v>
      </c>
      <c r="P412" s="15">
        <v>374918.54</v>
      </c>
      <c r="Q412" s="11" t="s">
        <v>1</v>
      </c>
      <c r="R412" s="11" t="s">
        <v>1</v>
      </c>
      <c r="S412" s="11" t="s">
        <v>1</v>
      </c>
      <c r="T412" s="15">
        <v>225080.86</v>
      </c>
      <c r="U412" s="11" t="s">
        <v>1</v>
      </c>
      <c r="V412" s="11" t="s">
        <v>1</v>
      </c>
      <c r="W412" s="15">
        <v>609728.85</v>
      </c>
      <c r="X412" s="15">
        <v>9729.4500000000007</v>
      </c>
      <c r="Y412" s="15">
        <v>38919.15</v>
      </c>
      <c r="Z412" s="11" t="s">
        <v>1</v>
      </c>
      <c r="AA412" s="11" t="s">
        <v>1</v>
      </c>
    </row>
    <row r="413" spans="2:27" ht="25.5" x14ac:dyDescent="0.25">
      <c r="B413" s="10">
        <v>404</v>
      </c>
      <c r="C413" s="11" t="s">
        <v>31</v>
      </c>
      <c r="D413" s="11" t="s">
        <v>32</v>
      </c>
      <c r="E413" s="11" t="s">
        <v>1090</v>
      </c>
      <c r="F413" s="11" t="s">
        <v>1091</v>
      </c>
      <c r="G413" s="11" t="s">
        <v>40</v>
      </c>
      <c r="H413" s="12">
        <v>43462</v>
      </c>
      <c r="I413" s="11" t="s">
        <v>157</v>
      </c>
      <c r="J413" s="11" t="s">
        <v>158</v>
      </c>
      <c r="K413" s="11" t="s">
        <v>704</v>
      </c>
      <c r="L413" s="13">
        <v>2</v>
      </c>
      <c r="M413" s="14">
        <v>36</v>
      </c>
      <c r="N413" s="15">
        <v>645000</v>
      </c>
      <c r="O413" s="15">
        <v>645000</v>
      </c>
      <c r="P413" s="15">
        <v>372810</v>
      </c>
      <c r="Q413" s="11" t="s">
        <v>1</v>
      </c>
      <c r="R413" s="11" t="s">
        <v>1</v>
      </c>
      <c r="S413" s="11" t="s">
        <v>1</v>
      </c>
      <c r="T413" s="15">
        <v>223815</v>
      </c>
      <c r="U413" s="11" t="s">
        <v>1</v>
      </c>
      <c r="V413" s="11" t="s">
        <v>1</v>
      </c>
      <c r="W413" s="15">
        <v>621000</v>
      </c>
      <c r="X413" s="15">
        <v>24375</v>
      </c>
      <c r="Y413" s="15">
        <v>24000</v>
      </c>
      <c r="Z413" s="11" t="s">
        <v>1</v>
      </c>
      <c r="AA413" s="11" t="s">
        <v>1</v>
      </c>
    </row>
    <row r="414" spans="2:27" ht="38.25" x14ac:dyDescent="0.25">
      <c r="B414" s="10">
        <v>405</v>
      </c>
      <c r="C414" s="11" t="s">
        <v>31</v>
      </c>
      <c r="D414" s="11" t="s">
        <v>32</v>
      </c>
      <c r="E414" s="11" t="s">
        <v>1092</v>
      </c>
      <c r="F414" s="11" t="s">
        <v>1093</v>
      </c>
      <c r="G414" s="11" t="s">
        <v>104</v>
      </c>
      <c r="H414" s="12">
        <v>43525</v>
      </c>
      <c r="I414" s="11" t="s">
        <v>157</v>
      </c>
      <c r="J414" s="11" t="s">
        <v>158</v>
      </c>
      <c r="K414" s="11" t="s">
        <v>1094</v>
      </c>
      <c r="L414" s="13">
        <v>2</v>
      </c>
      <c r="M414" s="14">
        <v>36</v>
      </c>
      <c r="N414" s="15">
        <v>648648</v>
      </c>
      <c r="O414" s="15">
        <v>648648</v>
      </c>
      <c r="P414" s="15">
        <v>374918.54</v>
      </c>
      <c r="Q414" s="11" t="s">
        <v>1</v>
      </c>
      <c r="R414" s="11" t="s">
        <v>1</v>
      </c>
      <c r="S414" s="11" t="s">
        <v>1</v>
      </c>
      <c r="T414" s="15">
        <v>225080.86</v>
      </c>
      <c r="U414" s="11" t="s">
        <v>1</v>
      </c>
      <c r="V414" s="11" t="s">
        <v>1</v>
      </c>
      <c r="W414" s="15">
        <v>609728.85</v>
      </c>
      <c r="X414" s="15">
        <v>9729.4500000000007</v>
      </c>
      <c r="Y414" s="15">
        <v>38919.15</v>
      </c>
      <c r="Z414" s="11" t="s">
        <v>1</v>
      </c>
      <c r="AA414" s="11" t="s">
        <v>1</v>
      </c>
    </row>
    <row r="415" spans="2:27" ht="38.25" x14ac:dyDescent="0.25">
      <c r="B415" s="10">
        <v>406</v>
      </c>
      <c r="C415" s="11" t="s">
        <v>31</v>
      </c>
      <c r="D415" s="11" t="s">
        <v>32</v>
      </c>
      <c r="E415" s="11" t="s">
        <v>1095</v>
      </c>
      <c r="F415" s="11" t="s">
        <v>1096</v>
      </c>
      <c r="G415" s="11" t="s">
        <v>104</v>
      </c>
      <c r="H415" s="12">
        <v>43525</v>
      </c>
      <c r="I415" s="11" t="s">
        <v>157</v>
      </c>
      <c r="J415" s="11" t="s">
        <v>158</v>
      </c>
      <c r="K415" s="11" t="s">
        <v>1094</v>
      </c>
      <c r="L415" s="13">
        <v>2</v>
      </c>
      <c r="M415" s="14">
        <v>36</v>
      </c>
      <c r="N415" s="15">
        <v>648648</v>
      </c>
      <c r="O415" s="15">
        <v>648648</v>
      </c>
      <c r="P415" s="15">
        <v>374918.54</v>
      </c>
      <c r="Q415" s="11" t="s">
        <v>1</v>
      </c>
      <c r="R415" s="11" t="s">
        <v>1</v>
      </c>
      <c r="S415" s="11" t="s">
        <v>1</v>
      </c>
      <c r="T415" s="15">
        <v>225080.86</v>
      </c>
      <c r="U415" s="11" t="s">
        <v>1</v>
      </c>
      <c r="V415" s="11" t="s">
        <v>1</v>
      </c>
      <c r="W415" s="15">
        <v>609728.85</v>
      </c>
      <c r="X415" s="15">
        <v>9729.4500000000007</v>
      </c>
      <c r="Y415" s="15">
        <v>38919.15</v>
      </c>
      <c r="Z415" s="11" t="s">
        <v>1</v>
      </c>
      <c r="AA415" s="11" t="s">
        <v>1</v>
      </c>
    </row>
    <row r="416" spans="2:27" ht="38.25" x14ac:dyDescent="0.25">
      <c r="B416" s="10">
        <v>407</v>
      </c>
      <c r="C416" s="11" t="s">
        <v>31</v>
      </c>
      <c r="D416" s="11" t="s">
        <v>32</v>
      </c>
      <c r="E416" s="11" t="s">
        <v>1097</v>
      </c>
      <c r="F416" s="11" t="s">
        <v>1098</v>
      </c>
      <c r="G416" s="11" t="s">
        <v>40</v>
      </c>
      <c r="H416" s="12">
        <v>43462</v>
      </c>
      <c r="I416" s="11" t="s">
        <v>157</v>
      </c>
      <c r="J416" s="11" t="s">
        <v>158</v>
      </c>
      <c r="K416" s="11" t="s">
        <v>1068</v>
      </c>
      <c r="L416" s="13">
        <v>2</v>
      </c>
      <c r="M416" s="14">
        <v>36</v>
      </c>
      <c r="N416" s="15">
        <v>648648</v>
      </c>
      <c r="O416" s="15">
        <v>648648</v>
      </c>
      <c r="P416" s="15">
        <v>374918.54</v>
      </c>
      <c r="Q416" s="11" t="s">
        <v>1</v>
      </c>
      <c r="R416" s="11" t="s">
        <v>1</v>
      </c>
      <c r="S416" s="11" t="s">
        <v>1</v>
      </c>
      <c r="T416" s="15">
        <v>225080.86</v>
      </c>
      <c r="U416" s="11" t="s">
        <v>1</v>
      </c>
      <c r="V416" s="11" t="s">
        <v>1</v>
      </c>
      <c r="W416" s="15">
        <v>612970.6</v>
      </c>
      <c r="X416" s="15">
        <v>12971.2</v>
      </c>
      <c r="Y416" s="15">
        <v>35677.4</v>
      </c>
      <c r="Z416" s="11" t="s">
        <v>1</v>
      </c>
      <c r="AA416" s="11" t="s">
        <v>1</v>
      </c>
    </row>
    <row r="417" spans="2:27" ht="38.25" x14ac:dyDescent="0.25">
      <c r="B417" s="10">
        <v>408</v>
      </c>
      <c r="C417" s="11" t="s">
        <v>31</v>
      </c>
      <c r="D417" s="11" t="s">
        <v>32</v>
      </c>
      <c r="E417" s="11" t="s">
        <v>1099</v>
      </c>
      <c r="F417" s="11" t="s">
        <v>1100</v>
      </c>
      <c r="G417" s="11" t="s">
        <v>104</v>
      </c>
      <c r="H417" s="12">
        <v>43525</v>
      </c>
      <c r="I417" s="11" t="s">
        <v>157</v>
      </c>
      <c r="J417" s="11" t="s">
        <v>158</v>
      </c>
      <c r="K417" s="11"/>
      <c r="L417" s="13">
        <v>1</v>
      </c>
      <c r="M417" s="14">
        <v>36</v>
      </c>
      <c r="N417" s="15">
        <v>648648</v>
      </c>
      <c r="O417" s="15">
        <v>648648</v>
      </c>
      <c r="P417" s="15">
        <v>374918.54</v>
      </c>
      <c r="Q417" s="11" t="s">
        <v>1</v>
      </c>
      <c r="R417" s="11" t="s">
        <v>1</v>
      </c>
      <c r="S417" s="11" t="s">
        <v>1</v>
      </c>
      <c r="T417" s="15">
        <v>225080.86</v>
      </c>
      <c r="U417" s="11" t="s">
        <v>1</v>
      </c>
      <c r="V417" s="11" t="s">
        <v>1</v>
      </c>
      <c r="W417" s="15">
        <v>616215.6</v>
      </c>
      <c r="X417" s="15">
        <v>16216.2</v>
      </c>
      <c r="Y417" s="15">
        <v>32432.400000000001</v>
      </c>
      <c r="Z417" s="11" t="s">
        <v>1</v>
      </c>
      <c r="AA417" s="11" t="s">
        <v>1</v>
      </c>
    </row>
    <row r="418" spans="2:27" ht="51" x14ac:dyDescent="0.25">
      <c r="B418" s="10">
        <v>409</v>
      </c>
      <c r="C418" s="11" t="s">
        <v>31</v>
      </c>
      <c r="D418" s="11" t="s">
        <v>32</v>
      </c>
      <c r="E418" s="11" t="s">
        <v>1101</v>
      </c>
      <c r="F418" s="11" t="s">
        <v>1102</v>
      </c>
      <c r="G418" s="11" t="s">
        <v>40</v>
      </c>
      <c r="H418" s="12">
        <v>43462</v>
      </c>
      <c r="I418" s="11" t="s">
        <v>157</v>
      </c>
      <c r="J418" s="11" t="s">
        <v>158</v>
      </c>
      <c r="K418" s="11" t="s">
        <v>1103</v>
      </c>
      <c r="L418" s="13">
        <v>3</v>
      </c>
      <c r="M418" s="14">
        <v>36</v>
      </c>
      <c r="N418" s="15">
        <v>648648</v>
      </c>
      <c r="O418" s="15">
        <v>648648</v>
      </c>
      <c r="P418" s="15">
        <v>374918.54</v>
      </c>
      <c r="Q418" s="11" t="s">
        <v>1</v>
      </c>
      <c r="R418" s="11" t="s">
        <v>1</v>
      </c>
      <c r="S418" s="11" t="s">
        <v>1</v>
      </c>
      <c r="T418" s="15">
        <v>225080.86</v>
      </c>
      <c r="U418" s="11" t="s">
        <v>1</v>
      </c>
      <c r="V418" s="11" t="s">
        <v>1</v>
      </c>
      <c r="W418" s="15">
        <v>609729.1</v>
      </c>
      <c r="X418" s="15">
        <v>9729.7000000000007</v>
      </c>
      <c r="Y418" s="15">
        <v>38918.9</v>
      </c>
      <c r="Z418" s="11" t="s">
        <v>1</v>
      </c>
      <c r="AA418" s="11" t="s">
        <v>1</v>
      </c>
    </row>
    <row r="419" spans="2:27" ht="38.25" x14ac:dyDescent="0.25">
      <c r="B419" s="10">
        <v>410</v>
      </c>
      <c r="C419" s="11" t="s">
        <v>31</v>
      </c>
      <c r="D419" s="11" t="s">
        <v>32</v>
      </c>
      <c r="E419" s="11" t="s">
        <v>1104</v>
      </c>
      <c r="F419" s="11" t="s">
        <v>1105</v>
      </c>
      <c r="G419" s="11" t="s">
        <v>40</v>
      </c>
      <c r="H419" s="12">
        <v>43462</v>
      </c>
      <c r="I419" s="11" t="s">
        <v>393</v>
      </c>
      <c r="J419" s="11" t="s">
        <v>394</v>
      </c>
      <c r="K419" s="11"/>
      <c r="L419" s="13">
        <v>1</v>
      </c>
      <c r="M419" s="14">
        <v>36</v>
      </c>
      <c r="N419" s="15">
        <v>599240.4</v>
      </c>
      <c r="O419" s="15">
        <v>599240.4</v>
      </c>
      <c r="P419" s="15">
        <v>346360.95</v>
      </c>
      <c r="Q419" s="11" t="s">
        <v>1</v>
      </c>
      <c r="R419" s="11" t="s">
        <v>1</v>
      </c>
      <c r="S419" s="11" t="s">
        <v>1</v>
      </c>
      <c r="T419" s="15">
        <v>207936.41</v>
      </c>
      <c r="U419" s="11" t="s">
        <v>1</v>
      </c>
      <c r="V419" s="11" t="s">
        <v>1</v>
      </c>
      <c r="W419" s="15">
        <v>554297.36</v>
      </c>
      <c r="X419" s="11" t="s">
        <v>1</v>
      </c>
      <c r="Y419" s="15">
        <v>44943.040000000001</v>
      </c>
      <c r="Z419" s="11" t="s">
        <v>1</v>
      </c>
      <c r="AA419" s="11" t="s">
        <v>1</v>
      </c>
    </row>
    <row r="420" spans="2:27" ht="38.25" x14ac:dyDescent="0.25">
      <c r="B420" s="10">
        <v>411</v>
      </c>
      <c r="C420" s="11" t="s">
        <v>31</v>
      </c>
      <c r="D420" s="11" t="s">
        <v>32</v>
      </c>
      <c r="E420" s="11" t="s">
        <v>1106</v>
      </c>
      <c r="F420" s="11" t="s">
        <v>1107</v>
      </c>
      <c r="G420" s="11" t="s">
        <v>40</v>
      </c>
      <c r="H420" s="12">
        <v>43462</v>
      </c>
      <c r="I420" s="11" t="s">
        <v>301</v>
      </c>
      <c r="J420" s="11" t="s">
        <v>302</v>
      </c>
      <c r="K420" s="11" t="s">
        <v>1108</v>
      </c>
      <c r="L420" s="13">
        <v>2</v>
      </c>
      <c r="M420" s="14">
        <v>36</v>
      </c>
      <c r="N420" s="15">
        <v>655801.19999999995</v>
      </c>
      <c r="O420" s="15">
        <v>647401.19999999995</v>
      </c>
      <c r="P420" s="15">
        <v>374197.9</v>
      </c>
      <c r="Q420" s="11" t="s">
        <v>1</v>
      </c>
      <c r="R420" s="11" t="s">
        <v>1</v>
      </c>
      <c r="S420" s="11" t="s">
        <v>1</v>
      </c>
      <c r="T420" s="15">
        <v>224648.21</v>
      </c>
      <c r="U420" s="11" t="s">
        <v>1</v>
      </c>
      <c r="V420" s="11" t="s">
        <v>1</v>
      </c>
      <c r="W420" s="15">
        <v>598846.11</v>
      </c>
      <c r="X420" s="11" t="s">
        <v>1</v>
      </c>
      <c r="Y420" s="15">
        <v>48555.09</v>
      </c>
      <c r="Z420" s="11" t="s">
        <v>1</v>
      </c>
      <c r="AA420" s="15">
        <v>8400</v>
      </c>
    </row>
    <row r="421" spans="2:27" ht="51" x14ac:dyDescent="0.25">
      <c r="B421" s="10">
        <v>412</v>
      </c>
      <c r="C421" s="11" t="s">
        <v>31</v>
      </c>
      <c r="D421" s="11" t="s">
        <v>32</v>
      </c>
      <c r="E421" s="11" t="s">
        <v>1109</v>
      </c>
      <c r="F421" s="11" t="s">
        <v>1110</v>
      </c>
      <c r="G421" s="11" t="s">
        <v>40</v>
      </c>
      <c r="H421" s="12">
        <v>43462</v>
      </c>
      <c r="I421" s="11" t="s">
        <v>284</v>
      </c>
      <c r="J421" s="11" t="s">
        <v>285</v>
      </c>
      <c r="K421" s="11" t="s">
        <v>315</v>
      </c>
      <c r="L421" s="13">
        <v>1</v>
      </c>
      <c r="M421" s="14">
        <v>36</v>
      </c>
      <c r="N421" s="15">
        <v>627025.54</v>
      </c>
      <c r="O421" s="15">
        <v>627025.54</v>
      </c>
      <c r="P421" s="15">
        <v>362420.76</v>
      </c>
      <c r="Q421" s="11" t="s">
        <v>1</v>
      </c>
      <c r="R421" s="11" t="s">
        <v>1</v>
      </c>
      <c r="S421" s="11" t="s">
        <v>1</v>
      </c>
      <c r="T421" s="15">
        <v>217577.86</v>
      </c>
      <c r="U421" s="11" t="s">
        <v>1</v>
      </c>
      <c r="V421" s="11" t="s">
        <v>1</v>
      </c>
      <c r="W421" s="15">
        <v>579998.62</v>
      </c>
      <c r="X421" s="11" t="s">
        <v>1</v>
      </c>
      <c r="Y421" s="15">
        <v>47026.92</v>
      </c>
      <c r="Z421" s="11" t="s">
        <v>1</v>
      </c>
      <c r="AA421" s="11" t="s">
        <v>1</v>
      </c>
    </row>
    <row r="422" spans="2:27" ht="102" x14ac:dyDescent="0.25">
      <c r="B422" s="10">
        <v>413</v>
      </c>
      <c r="C422" s="11" t="s">
        <v>31</v>
      </c>
      <c r="D422" s="11" t="s">
        <v>32</v>
      </c>
      <c r="E422" s="11" t="s">
        <v>1111</v>
      </c>
      <c r="F422" s="11" t="s">
        <v>1112</v>
      </c>
      <c r="G422" s="11" t="s">
        <v>40</v>
      </c>
      <c r="H422" s="12">
        <v>43462</v>
      </c>
      <c r="I422" s="11" t="s">
        <v>47</v>
      </c>
      <c r="J422" s="11" t="s">
        <v>48</v>
      </c>
      <c r="K422" s="11"/>
      <c r="L422" s="13">
        <v>1</v>
      </c>
      <c r="M422" s="14">
        <v>36</v>
      </c>
      <c r="N422" s="15">
        <v>648000</v>
      </c>
      <c r="O422" s="15">
        <v>648000</v>
      </c>
      <c r="P422" s="15">
        <v>550800</v>
      </c>
      <c r="Q422" s="11" t="s">
        <v>1</v>
      </c>
      <c r="R422" s="11" t="s">
        <v>1</v>
      </c>
      <c r="S422" s="11" t="s">
        <v>1</v>
      </c>
      <c r="T422" s="15">
        <v>48600</v>
      </c>
      <c r="U422" s="11" t="s">
        <v>1</v>
      </c>
      <c r="V422" s="11" t="s">
        <v>1</v>
      </c>
      <c r="W422" s="15">
        <v>599400</v>
      </c>
      <c r="X422" s="11" t="s">
        <v>1</v>
      </c>
      <c r="Y422" s="15">
        <v>48600</v>
      </c>
      <c r="Z422" s="11" t="s">
        <v>1</v>
      </c>
      <c r="AA422" s="11" t="s">
        <v>1</v>
      </c>
    </row>
    <row r="423" spans="2:27" ht="38.25" x14ac:dyDescent="0.25">
      <c r="B423" s="10">
        <v>414</v>
      </c>
      <c r="C423" s="11" t="s">
        <v>31</v>
      </c>
      <c r="D423" s="11" t="s">
        <v>32</v>
      </c>
      <c r="E423" s="11" t="s">
        <v>1113</v>
      </c>
      <c r="F423" s="11" t="s">
        <v>1114</v>
      </c>
      <c r="G423" s="11" t="s">
        <v>40</v>
      </c>
      <c r="H423" s="12">
        <v>43462</v>
      </c>
      <c r="I423" s="11" t="s">
        <v>47</v>
      </c>
      <c r="J423" s="11" t="s">
        <v>48</v>
      </c>
      <c r="K423" s="11"/>
      <c r="L423" s="13">
        <v>1</v>
      </c>
      <c r="M423" s="14">
        <v>36</v>
      </c>
      <c r="N423" s="15">
        <v>648000</v>
      </c>
      <c r="O423" s="15">
        <v>648000</v>
      </c>
      <c r="P423" s="15">
        <v>550800</v>
      </c>
      <c r="Q423" s="11" t="s">
        <v>1</v>
      </c>
      <c r="R423" s="11" t="s">
        <v>1</v>
      </c>
      <c r="S423" s="11" t="s">
        <v>1</v>
      </c>
      <c r="T423" s="15">
        <v>48600</v>
      </c>
      <c r="U423" s="11" t="s">
        <v>1</v>
      </c>
      <c r="V423" s="11" t="s">
        <v>1</v>
      </c>
      <c r="W423" s="15">
        <v>599400</v>
      </c>
      <c r="X423" s="11" t="s">
        <v>1</v>
      </c>
      <c r="Y423" s="15">
        <v>48600</v>
      </c>
      <c r="Z423" s="11" t="s">
        <v>1</v>
      </c>
      <c r="AA423" s="11" t="s">
        <v>1</v>
      </c>
    </row>
    <row r="424" spans="2:27" ht="63.75" x14ac:dyDescent="0.25">
      <c r="B424" s="10">
        <v>415</v>
      </c>
      <c r="C424" s="11" t="s">
        <v>31</v>
      </c>
      <c r="D424" s="11" t="s">
        <v>32</v>
      </c>
      <c r="E424" s="11" t="s">
        <v>1115</v>
      </c>
      <c r="F424" s="11" t="s">
        <v>1116</v>
      </c>
      <c r="G424" s="11" t="s">
        <v>40</v>
      </c>
      <c r="H424" s="12">
        <v>43461</v>
      </c>
      <c r="I424" s="11" t="s">
        <v>47</v>
      </c>
      <c r="J424" s="11" t="s">
        <v>48</v>
      </c>
      <c r="K424" s="11"/>
      <c r="L424" s="13">
        <v>5</v>
      </c>
      <c r="M424" s="14">
        <v>36</v>
      </c>
      <c r="N424" s="15">
        <v>648645.69999999995</v>
      </c>
      <c r="O424" s="15">
        <v>648645.69999999995</v>
      </c>
      <c r="P424" s="15">
        <v>374917.2</v>
      </c>
      <c r="Q424" s="11" t="s">
        <v>1</v>
      </c>
      <c r="R424" s="11" t="s">
        <v>1</v>
      </c>
      <c r="S424" s="11" t="s">
        <v>1</v>
      </c>
      <c r="T424" s="15">
        <v>225080.06</v>
      </c>
      <c r="U424" s="11" t="s">
        <v>1</v>
      </c>
      <c r="V424" s="11" t="s">
        <v>1</v>
      </c>
      <c r="W424" s="15">
        <v>648645.69999999995</v>
      </c>
      <c r="X424" s="15">
        <v>48648.44</v>
      </c>
      <c r="Y424" s="11" t="s">
        <v>1</v>
      </c>
      <c r="Z424" s="11" t="s">
        <v>1</v>
      </c>
      <c r="AA424" s="11" t="s">
        <v>1</v>
      </c>
    </row>
    <row r="425" spans="2:27" ht="51" x14ac:dyDescent="0.25">
      <c r="B425" s="10">
        <v>416</v>
      </c>
      <c r="C425" s="11" t="s">
        <v>31</v>
      </c>
      <c r="D425" s="11" t="s">
        <v>32</v>
      </c>
      <c r="E425" s="11" t="s">
        <v>1117</v>
      </c>
      <c r="F425" s="11" t="s">
        <v>1118</v>
      </c>
      <c r="G425" s="11" t="s">
        <v>40</v>
      </c>
      <c r="H425" s="12">
        <v>43462</v>
      </c>
      <c r="I425" s="11" t="s">
        <v>678</v>
      </c>
      <c r="J425" s="11" t="s">
        <v>679</v>
      </c>
      <c r="K425" s="11"/>
      <c r="L425" s="13">
        <v>1</v>
      </c>
      <c r="M425" s="14">
        <v>36</v>
      </c>
      <c r="N425" s="15">
        <v>648613.75</v>
      </c>
      <c r="O425" s="15">
        <v>648613.75</v>
      </c>
      <c r="P425" s="15">
        <v>374898.75</v>
      </c>
      <c r="Q425" s="11" t="s">
        <v>1</v>
      </c>
      <c r="R425" s="11" t="s">
        <v>1</v>
      </c>
      <c r="S425" s="11" t="s">
        <v>1</v>
      </c>
      <c r="T425" s="15">
        <v>225068.97</v>
      </c>
      <c r="U425" s="11" t="s">
        <v>1</v>
      </c>
      <c r="V425" s="11" t="s">
        <v>1</v>
      </c>
      <c r="W425" s="15">
        <v>599967.72</v>
      </c>
      <c r="X425" s="11" t="s">
        <v>1</v>
      </c>
      <c r="Y425" s="15">
        <v>48646.03</v>
      </c>
      <c r="Z425" s="11" t="s">
        <v>1</v>
      </c>
      <c r="AA425" s="11" t="s">
        <v>1</v>
      </c>
    </row>
    <row r="426" spans="2:27" ht="51" x14ac:dyDescent="0.25">
      <c r="B426" s="10">
        <v>417</v>
      </c>
      <c r="C426" s="11" t="s">
        <v>31</v>
      </c>
      <c r="D426" s="11" t="s">
        <v>32</v>
      </c>
      <c r="E426" s="11" t="s">
        <v>1119</v>
      </c>
      <c r="F426" s="11" t="s">
        <v>1120</v>
      </c>
      <c r="G426" s="11" t="s">
        <v>104</v>
      </c>
      <c r="H426" s="12">
        <v>43556</v>
      </c>
      <c r="I426" s="11" t="s">
        <v>47</v>
      </c>
      <c r="J426" s="11" t="s">
        <v>48</v>
      </c>
      <c r="K426" s="11" t="s">
        <v>1121</v>
      </c>
      <c r="L426" s="13">
        <v>2</v>
      </c>
      <c r="M426" s="14">
        <v>36</v>
      </c>
      <c r="N426" s="15">
        <v>599625</v>
      </c>
      <c r="O426" s="15">
        <v>599625</v>
      </c>
      <c r="P426" s="15">
        <v>346583.24</v>
      </c>
      <c r="Q426" s="11" t="s">
        <v>1</v>
      </c>
      <c r="R426" s="11" t="s">
        <v>1</v>
      </c>
      <c r="S426" s="11" t="s">
        <v>1</v>
      </c>
      <c r="T426" s="15">
        <v>208069.88</v>
      </c>
      <c r="U426" s="11" t="s">
        <v>1</v>
      </c>
      <c r="V426" s="11" t="s">
        <v>1</v>
      </c>
      <c r="W426" s="15">
        <v>581625</v>
      </c>
      <c r="X426" s="15">
        <v>26971.88</v>
      </c>
      <c r="Y426" s="15">
        <v>18000</v>
      </c>
      <c r="Z426" s="11" t="s">
        <v>1</v>
      </c>
      <c r="AA426" s="11" t="s">
        <v>1</v>
      </c>
    </row>
    <row r="427" spans="2:27" ht="38.25" x14ac:dyDescent="0.25">
      <c r="B427" s="10">
        <v>418</v>
      </c>
      <c r="C427" s="11" t="s">
        <v>31</v>
      </c>
      <c r="D427" s="11" t="s">
        <v>32</v>
      </c>
      <c r="E427" s="11" t="s">
        <v>1122</v>
      </c>
      <c r="F427" s="11" t="s">
        <v>1123</v>
      </c>
      <c r="G427" s="11" t="s">
        <v>40</v>
      </c>
      <c r="H427" s="12">
        <v>43441</v>
      </c>
      <c r="I427" s="11" t="s">
        <v>393</v>
      </c>
      <c r="J427" s="11" t="s">
        <v>394</v>
      </c>
      <c r="K427" s="11"/>
      <c r="L427" s="13">
        <v>1</v>
      </c>
      <c r="M427" s="14">
        <v>36</v>
      </c>
      <c r="N427" s="15">
        <v>608040.75</v>
      </c>
      <c r="O427" s="15">
        <v>608040.75</v>
      </c>
      <c r="P427" s="15">
        <v>351447.55</v>
      </c>
      <c r="Q427" s="11" t="s">
        <v>1</v>
      </c>
      <c r="R427" s="11" t="s">
        <v>1</v>
      </c>
      <c r="S427" s="11" t="s">
        <v>1</v>
      </c>
      <c r="T427" s="15">
        <v>210990.14</v>
      </c>
      <c r="U427" s="11" t="s">
        <v>1</v>
      </c>
      <c r="V427" s="11" t="s">
        <v>1</v>
      </c>
      <c r="W427" s="15">
        <v>562437.68999999994</v>
      </c>
      <c r="X427" s="11" t="s">
        <v>1</v>
      </c>
      <c r="Y427" s="15">
        <v>45603.06</v>
      </c>
      <c r="Z427" s="11" t="s">
        <v>1</v>
      </c>
      <c r="AA427" s="11" t="s">
        <v>1</v>
      </c>
    </row>
    <row r="428" spans="2:27" ht="38.25" x14ac:dyDescent="0.25">
      <c r="B428" s="10">
        <v>419</v>
      </c>
      <c r="C428" s="11" t="s">
        <v>31</v>
      </c>
      <c r="D428" s="11" t="s">
        <v>32</v>
      </c>
      <c r="E428" s="11" t="s">
        <v>1124</v>
      </c>
      <c r="F428" s="11" t="s">
        <v>1125</v>
      </c>
      <c r="G428" s="11" t="s">
        <v>40</v>
      </c>
      <c r="H428" s="12">
        <v>43461</v>
      </c>
      <c r="I428" s="11" t="s">
        <v>443</v>
      </c>
      <c r="J428" s="11" t="s">
        <v>444</v>
      </c>
      <c r="K428" s="11" t="s">
        <v>445</v>
      </c>
      <c r="L428" s="13">
        <v>1</v>
      </c>
      <c r="M428" s="14">
        <v>24</v>
      </c>
      <c r="N428" s="15">
        <v>186274.44</v>
      </c>
      <c r="O428" s="15">
        <v>186274.44</v>
      </c>
      <c r="P428" s="15">
        <v>107666.62</v>
      </c>
      <c r="Q428" s="11" t="s">
        <v>1</v>
      </c>
      <c r="R428" s="11" t="s">
        <v>1</v>
      </c>
      <c r="S428" s="11" t="s">
        <v>1</v>
      </c>
      <c r="T428" s="15">
        <v>64637.24</v>
      </c>
      <c r="U428" s="11" t="s">
        <v>1</v>
      </c>
      <c r="V428" s="11" t="s">
        <v>1</v>
      </c>
      <c r="W428" s="15">
        <v>172303.86</v>
      </c>
      <c r="X428" s="11" t="s">
        <v>1</v>
      </c>
      <c r="Y428" s="15">
        <v>13970.58</v>
      </c>
      <c r="Z428" s="11" t="s">
        <v>1</v>
      </c>
      <c r="AA428" s="11" t="s">
        <v>1</v>
      </c>
    </row>
    <row r="429" spans="2:27" ht="25.5" x14ac:dyDescent="0.25">
      <c r="B429" s="10">
        <v>420</v>
      </c>
      <c r="C429" s="11" t="s">
        <v>31</v>
      </c>
      <c r="D429" s="11" t="s">
        <v>32</v>
      </c>
      <c r="E429" s="11" t="s">
        <v>1126</v>
      </c>
      <c r="F429" s="11" t="s">
        <v>1127</v>
      </c>
      <c r="G429" s="11" t="s">
        <v>40</v>
      </c>
      <c r="H429" s="12">
        <v>43461</v>
      </c>
      <c r="I429" s="11" t="s">
        <v>47</v>
      </c>
      <c r="J429" s="11" t="s">
        <v>48</v>
      </c>
      <c r="K429" s="11"/>
      <c r="L429" s="13">
        <v>1</v>
      </c>
      <c r="M429" s="14">
        <v>36</v>
      </c>
      <c r="N429" s="15">
        <v>599121</v>
      </c>
      <c r="O429" s="15">
        <v>599121</v>
      </c>
      <c r="P429" s="15">
        <v>509253</v>
      </c>
      <c r="Q429" s="11" t="s">
        <v>1</v>
      </c>
      <c r="R429" s="11" t="s">
        <v>1</v>
      </c>
      <c r="S429" s="11" t="s">
        <v>1</v>
      </c>
      <c r="T429" s="15">
        <v>44934</v>
      </c>
      <c r="U429" s="11" t="s">
        <v>1</v>
      </c>
      <c r="V429" s="11" t="s">
        <v>1</v>
      </c>
      <c r="W429" s="15">
        <v>599121</v>
      </c>
      <c r="X429" s="15">
        <v>44934</v>
      </c>
      <c r="Y429" s="11" t="s">
        <v>1</v>
      </c>
      <c r="Z429" s="11" t="s">
        <v>1</v>
      </c>
      <c r="AA429" s="11" t="s">
        <v>1</v>
      </c>
    </row>
    <row r="430" spans="2:27" ht="51" x14ac:dyDescent="0.25">
      <c r="B430" s="10">
        <v>421</v>
      </c>
      <c r="C430" s="11" t="s">
        <v>31</v>
      </c>
      <c r="D430" s="11" t="s">
        <v>32</v>
      </c>
      <c r="E430" s="11" t="s">
        <v>1128</v>
      </c>
      <c r="F430" s="11" t="s">
        <v>1129</v>
      </c>
      <c r="G430" s="11" t="s">
        <v>40</v>
      </c>
      <c r="H430" s="12">
        <v>43461</v>
      </c>
      <c r="I430" s="11" t="s">
        <v>130</v>
      </c>
      <c r="J430" s="11" t="s">
        <v>131</v>
      </c>
      <c r="K430" s="11" t="s">
        <v>101</v>
      </c>
      <c r="L430" s="13">
        <v>2</v>
      </c>
      <c r="M430" s="14">
        <v>36</v>
      </c>
      <c r="N430" s="15">
        <v>568520.29</v>
      </c>
      <c r="O430" s="15">
        <v>568520.29</v>
      </c>
      <c r="P430" s="15">
        <v>328604.71999999997</v>
      </c>
      <c r="Q430" s="11" t="s">
        <v>1</v>
      </c>
      <c r="R430" s="11" t="s">
        <v>1</v>
      </c>
      <c r="S430" s="11" t="s">
        <v>1</v>
      </c>
      <c r="T430" s="15">
        <v>197276.54</v>
      </c>
      <c r="U430" s="11" t="s">
        <v>1</v>
      </c>
      <c r="V430" s="11" t="s">
        <v>1</v>
      </c>
      <c r="W430" s="15">
        <v>540094.28</v>
      </c>
      <c r="X430" s="15">
        <v>14213.02</v>
      </c>
      <c r="Y430" s="15">
        <v>28426.01</v>
      </c>
      <c r="Z430" s="11" t="s">
        <v>1</v>
      </c>
      <c r="AA430" s="11" t="s">
        <v>1</v>
      </c>
    </row>
    <row r="431" spans="2:27" ht="38.25" x14ac:dyDescent="0.25">
      <c r="B431" s="10">
        <v>422</v>
      </c>
      <c r="C431" s="11" t="s">
        <v>31</v>
      </c>
      <c r="D431" s="11" t="s">
        <v>32</v>
      </c>
      <c r="E431" s="11" t="s">
        <v>1130</v>
      </c>
      <c r="F431" s="11" t="s">
        <v>1131</v>
      </c>
      <c r="G431" s="11" t="s">
        <v>40</v>
      </c>
      <c r="H431" s="12">
        <v>43461</v>
      </c>
      <c r="I431" s="11" t="s">
        <v>135</v>
      </c>
      <c r="J431" s="11" t="s">
        <v>136</v>
      </c>
      <c r="K431" s="11"/>
      <c r="L431" s="13">
        <v>1</v>
      </c>
      <c r="M431" s="14">
        <v>36</v>
      </c>
      <c r="N431" s="15">
        <v>637672.25</v>
      </c>
      <c r="O431" s="15">
        <v>637672.25</v>
      </c>
      <c r="P431" s="15">
        <v>368574.56</v>
      </c>
      <c r="Q431" s="11" t="s">
        <v>1</v>
      </c>
      <c r="R431" s="11" t="s">
        <v>1</v>
      </c>
      <c r="S431" s="11" t="s">
        <v>1</v>
      </c>
      <c r="T431" s="15">
        <v>221272.27</v>
      </c>
      <c r="U431" s="11" t="s">
        <v>1</v>
      </c>
      <c r="V431" s="11" t="s">
        <v>1</v>
      </c>
      <c r="W431" s="15">
        <v>637672.25</v>
      </c>
      <c r="X431" s="15">
        <v>47825.42</v>
      </c>
      <c r="Y431" s="11" t="s">
        <v>1</v>
      </c>
      <c r="Z431" s="11" t="s">
        <v>1</v>
      </c>
      <c r="AA431" s="11" t="s">
        <v>1</v>
      </c>
    </row>
    <row r="432" spans="2:27" ht="25.5" x14ac:dyDescent="0.25">
      <c r="B432" s="10">
        <v>423</v>
      </c>
      <c r="C432" s="11" t="s">
        <v>31</v>
      </c>
      <c r="D432" s="11" t="s">
        <v>32</v>
      </c>
      <c r="E432" s="11" t="s">
        <v>1132</v>
      </c>
      <c r="F432" s="11" t="s">
        <v>1133</v>
      </c>
      <c r="G432" s="11" t="s">
        <v>40</v>
      </c>
      <c r="H432" s="12">
        <v>43441</v>
      </c>
      <c r="I432" s="11" t="s">
        <v>135</v>
      </c>
      <c r="J432" s="11" t="s">
        <v>136</v>
      </c>
      <c r="K432" s="11"/>
      <c r="L432" s="13">
        <v>1</v>
      </c>
      <c r="M432" s="14">
        <v>36</v>
      </c>
      <c r="N432" s="15">
        <v>595922.79</v>
      </c>
      <c r="O432" s="15">
        <v>595922.79</v>
      </c>
      <c r="P432" s="15">
        <v>344443.37</v>
      </c>
      <c r="Q432" s="11" t="s">
        <v>1</v>
      </c>
      <c r="R432" s="11" t="s">
        <v>1</v>
      </c>
      <c r="S432" s="11" t="s">
        <v>1</v>
      </c>
      <c r="T432" s="15">
        <v>206785.2</v>
      </c>
      <c r="U432" s="11" t="s">
        <v>1</v>
      </c>
      <c r="V432" s="11" t="s">
        <v>1</v>
      </c>
      <c r="W432" s="15">
        <v>595922.79</v>
      </c>
      <c r="X432" s="15">
        <v>44694.22</v>
      </c>
      <c r="Y432" s="11" t="s">
        <v>1</v>
      </c>
      <c r="Z432" s="11" t="s">
        <v>1</v>
      </c>
      <c r="AA432" s="11" t="s">
        <v>1</v>
      </c>
    </row>
    <row r="433" spans="2:27" ht="38.25" x14ac:dyDescent="0.25">
      <c r="B433" s="10">
        <v>424</v>
      </c>
      <c r="C433" s="11" t="s">
        <v>31</v>
      </c>
      <c r="D433" s="11" t="s">
        <v>32</v>
      </c>
      <c r="E433" s="11" t="s">
        <v>1134</v>
      </c>
      <c r="F433" s="11" t="s">
        <v>1135</v>
      </c>
      <c r="G433" s="11" t="s">
        <v>104</v>
      </c>
      <c r="H433" s="12">
        <v>43564</v>
      </c>
      <c r="I433" s="11" t="s">
        <v>54</v>
      </c>
      <c r="J433" s="11" t="s">
        <v>55</v>
      </c>
      <c r="K433" s="11" t="s">
        <v>1136</v>
      </c>
      <c r="L433" s="13">
        <v>3</v>
      </c>
      <c r="M433" s="14">
        <v>36</v>
      </c>
      <c r="N433" s="15">
        <v>648468.02</v>
      </c>
      <c r="O433" s="15">
        <v>648468.02</v>
      </c>
      <c r="P433" s="15">
        <v>374814.52</v>
      </c>
      <c r="Q433" s="11" t="s">
        <v>1</v>
      </c>
      <c r="R433" s="11" t="s">
        <v>1</v>
      </c>
      <c r="S433" s="11" t="s">
        <v>1</v>
      </c>
      <c r="T433" s="15">
        <v>225018.4</v>
      </c>
      <c r="U433" s="11" t="s">
        <v>1</v>
      </c>
      <c r="V433" s="11" t="s">
        <v>1</v>
      </c>
      <c r="W433" s="15">
        <v>628707.62</v>
      </c>
      <c r="X433" s="15">
        <v>28874.7</v>
      </c>
      <c r="Y433" s="15">
        <v>19760.400000000001</v>
      </c>
      <c r="Z433" s="11" t="s">
        <v>1</v>
      </c>
      <c r="AA433" s="11" t="s">
        <v>1</v>
      </c>
    </row>
    <row r="434" spans="2:27" ht="25.5" x14ac:dyDescent="0.25">
      <c r="B434" s="10">
        <v>425</v>
      </c>
      <c r="C434" s="11" t="s">
        <v>31</v>
      </c>
      <c r="D434" s="11" t="s">
        <v>32</v>
      </c>
      <c r="E434" s="11" t="s">
        <v>1137</v>
      </c>
      <c r="F434" s="11" t="s">
        <v>1138</v>
      </c>
      <c r="G434" s="11" t="s">
        <v>40</v>
      </c>
      <c r="H434" s="12">
        <v>43461</v>
      </c>
      <c r="I434" s="11" t="s">
        <v>54</v>
      </c>
      <c r="J434" s="11" t="s">
        <v>55</v>
      </c>
      <c r="K434" s="11" t="s">
        <v>1139</v>
      </c>
      <c r="L434" s="13">
        <v>2</v>
      </c>
      <c r="M434" s="14">
        <v>36</v>
      </c>
      <c r="N434" s="15">
        <v>648334.85</v>
      </c>
      <c r="O434" s="15">
        <v>648334.85</v>
      </c>
      <c r="P434" s="15">
        <v>374737.54</v>
      </c>
      <c r="Q434" s="11" t="s">
        <v>1</v>
      </c>
      <c r="R434" s="11" t="s">
        <v>1</v>
      </c>
      <c r="S434" s="11" t="s">
        <v>1</v>
      </c>
      <c r="T434" s="15">
        <v>224972.2</v>
      </c>
      <c r="U434" s="11" t="s">
        <v>1</v>
      </c>
      <c r="V434" s="11" t="s">
        <v>1</v>
      </c>
      <c r="W434" s="15">
        <v>638388.86</v>
      </c>
      <c r="X434" s="15">
        <v>38679.120000000003</v>
      </c>
      <c r="Y434" s="15">
        <v>9945.99</v>
      </c>
      <c r="Z434" s="11" t="s">
        <v>1</v>
      </c>
      <c r="AA434" s="11" t="s">
        <v>1</v>
      </c>
    </row>
    <row r="435" spans="2:27" ht="51" x14ac:dyDescent="0.25">
      <c r="B435" s="10">
        <v>426</v>
      </c>
      <c r="C435" s="11" t="s">
        <v>31</v>
      </c>
      <c r="D435" s="11" t="s">
        <v>32</v>
      </c>
      <c r="E435" s="11" t="s">
        <v>1140</v>
      </c>
      <c r="F435" s="11" t="s">
        <v>1141</v>
      </c>
      <c r="G435" s="11" t="s">
        <v>40</v>
      </c>
      <c r="H435" s="12">
        <v>43461</v>
      </c>
      <c r="I435" s="11" t="s">
        <v>54</v>
      </c>
      <c r="J435" s="11" t="s">
        <v>55</v>
      </c>
      <c r="K435" s="11" t="s">
        <v>180</v>
      </c>
      <c r="L435" s="13">
        <v>2</v>
      </c>
      <c r="M435" s="14">
        <v>36</v>
      </c>
      <c r="N435" s="15">
        <v>628826.01</v>
      </c>
      <c r="O435" s="15">
        <v>628826.01</v>
      </c>
      <c r="P435" s="15">
        <v>363461.43</v>
      </c>
      <c r="Q435" s="11" t="s">
        <v>1</v>
      </c>
      <c r="R435" s="11" t="s">
        <v>1</v>
      </c>
      <c r="S435" s="11" t="s">
        <v>1</v>
      </c>
      <c r="T435" s="15">
        <v>218202.63</v>
      </c>
      <c r="U435" s="11" t="s">
        <v>1</v>
      </c>
      <c r="V435" s="11" t="s">
        <v>1</v>
      </c>
      <c r="W435" s="15">
        <v>597384.71</v>
      </c>
      <c r="X435" s="15">
        <v>15720.65</v>
      </c>
      <c r="Y435" s="15">
        <v>31441.3</v>
      </c>
      <c r="Z435" s="11" t="s">
        <v>1</v>
      </c>
      <c r="AA435" s="11" t="s">
        <v>1</v>
      </c>
    </row>
    <row r="436" spans="2:27" ht="38.25" x14ac:dyDescent="0.25">
      <c r="B436" s="10">
        <v>427</v>
      </c>
      <c r="C436" s="11" t="s">
        <v>31</v>
      </c>
      <c r="D436" s="11" t="s">
        <v>32</v>
      </c>
      <c r="E436" s="11" t="s">
        <v>1142</v>
      </c>
      <c r="F436" s="11" t="s">
        <v>1143</v>
      </c>
      <c r="G436" s="11" t="s">
        <v>40</v>
      </c>
      <c r="H436" s="12">
        <v>43461</v>
      </c>
      <c r="I436" s="11" t="s">
        <v>485</v>
      </c>
      <c r="J436" s="11" t="s">
        <v>486</v>
      </c>
      <c r="K436" s="11" t="s">
        <v>206</v>
      </c>
      <c r="L436" s="13">
        <v>6</v>
      </c>
      <c r="M436" s="14">
        <v>36</v>
      </c>
      <c r="N436" s="15">
        <v>415021.32</v>
      </c>
      <c r="O436" s="15">
        <v>415021.32</v>
      </c>
      <c r="P436" s="15">
        <v>239882.32</v>
      </c>
      <c r="Q436" s="11" t="s">
        <v>1</v>
      </c>
      <c r="R436" s="11" t="s">
        <v>1</v>
      </c>
      <c r="S436" s="11" t="s">
        <v>1</v>
      </c>
      <c r="T436" s="15">
        <v>144012.4</v>
      </c>
      <c r="U436" s="11" t="s">
        <v>1</v>
      </c>
      <c r="V436" s="11" t="s">
        <v>1</v>
      </c>
      <c r="W436" s="15">
        <v>383894.72</v>
      </c>
      <c r="X436" s="11" t="s">
        <v>1</v>
      </c>
      <c r="Y436" s="15">
        <v>31126.6</v>
      </c>
      <c r="Z436" s="11" t="s">
        <v>1</v>
      </c>
      <c r="AA436" s="11" t="s">
        <v>1</v>
      </c>
    </row>
    <row r="437" spans="2:27" ht="89.25" x14ac:dyDescent="0.25">
      <c r="B437" s="10">
        <v>428</v>
      </c>
      <c r="C437" s="11" t="s">
        <v>31</v>
      </c>
      <c r="D437" s="11" t="s">
        <v>32</v>
      </c>
      <c r="E437" s="11" t="s">
        <v>1144</v>
      </c>
      <c r="F437" s="11" t="s">
        <v>1145</v>
      </c>
      <c r="G437" s="11" t="s">
        <v>40</v>
      </c>
      <c r="H437" s="12">
        <v>43461</v>
      </c>
      <c r="I437" s="11" t="s">
        <v>54</v>
      </c>
      <c r="J437" s="11" t="s">
        <v>55</v>
      </c>
      <c r="K437" s="11" t="s">
        <v>1146</v>
      </c>
      <c r="L437" s="13">
        <v>2</v>
      </c>
      <c r="M437" s="14">
        <v>36</v>
      </c>
      <c r="N437" s="15">
        <v>645609.81999999995</v>
      </c>
      <c r="O437" s="15">
        <v>645609.81999999995</v>
      </c>
      <c r="P437" s="15">
        <v>373162.48</v>
      </c>
      <c r="Q437" s="11" t="s">
        <v>1</v>
      </c>
      <c r="R437" s="11" t="s">
        <v>1</v>
      </c>
      <c r="S437" s="11" t="s">
        <v>1</v>
      </c>
      <c r="T437" s="15">
        <v>224026.6</v>
      </c>
      <c r="U437" s="11" t="s">
        <v>1</v>
      </c>
      <c r="V437" s="11" t="s">
        <v>1</v>
      </c>
      <c r="W437" s="15">
        <v>626092.81999999995</v>
      </c>
      <c r="X437" s="15">
        <v>28903.74</v>
      </c>
      <c r="Y437" s="15">
        <v>19517</v>
      </c>
      <c r="Z437" s="11" t="s">
        <v>1</v>
      </c>
      <c r="AA437" s="11" t="s">
        <v>1</v>
      </c>
    </row>
    <row r="438" spans="2:27" ht="25.5" x14ac:dyDescent="0.25">
      <c r="B438" s="10">
        <v>429</v>
      </c>
      <c r="C438" s="11" t="s">
        <v>31</v>
      </c>
      <c r="D438" s="11" t="s">
        <v>32</v>
      </c>
      <c r="E438" s="11" t="s">
        <v>1147</v>
      </c>
      <c r="F438" s="11" t="s">
        <v>1148</v>
      </c>
      <c r="G438" s="11" t="s">
        <v>104</v>
      </c>
      <c r="H438" s="12">
        <v>43552</v>
      </c>
      <c r="I438" s="11" t="s">
        <v>1149</v>
      </c>
      <c r="J438" s="11" t="s">
        <v>1150</v>
      </c>
      <c r="K438" s="11" t="s">
        <v>1151</v>
      </c>
      <c r="L438" s="13">
        <v>4</v>
      </c>
      <c r="M438" s="14">
        <v>24</v>
      </c>
      <c r="N438" s="15">
        <v>807695.54</v>
      </c>
      <c r="O438" s="15">
        <v>709567.81</v>
      </c>
      <c r="P438" s="15">
        <v>514530.55</v>
      </c>
      <c r="Q438" s="11" t="s">
        <v>1</v>
      </c>
      <c r="R438" s="11" t="s">
        <v>1</v>
      </c>
      <c r="S438" s="11" t="s">
        <v>1</v>
      </c>
      <c r="T438" s="11" t="s">
        <v>1</v>
      </c>
      <c r="U438" s="11" t="s">
        <v>1</v>
      </c>
      <c r="V438" s="11" t="s">
        <v>1</v>
      </c>
      <c r="W438" s="15">
        <v>514530.55</v>
      </c>
      <c r="X438" s="11" t="s">
        <v>1</v>
      </c>
      <c r="Y438" s="15">
        <v>195037.26</v>
      </c>
      <c r="Z438" s="11" t="s">
        <v>1</v>
      </c>
      <c r="AA438" s="15">
        <v>98127.73</v>
      </c>
    </row>
    <row r="439" spans="2:27" ht="51" x14ac:dyDescent="0.25">
      <c r="B439" s="10">
        <v>430</v>
      </c>
      <c r="C439" s="11" t="s">
        <v>31</v>
      </c>
      <c r="D439" s="11" t="s">
        <v>32</v>
      </c>
      <c r="E439" s="11" t="s">
        <v>1152</v>
      </c>
      <c r="F439" s="11" t="s">
        <v>1153</v>
      </c>
      <c r="G439" s="11" t="s">
        <v>40</v>
      </c>
      <c r="H439" s="12">
        <v>43461</v>
      </c>
      <c r="I439" s="11" t="s">
        <v>47</v>
      </c>
      <c r="J439" s="11" t="s">
        <v>48</v>
      </c>
      <c r="K439" s="11" t="s">
        <v>1154</v>
      </c>
      <c r="L439" s="13">
        <v>1</v>
      </c>
      <c r="M439" s="14">
        <v>36</v>
      </c>
      <c r="N439" s="15">
        <v>648096.35</v>
      </c>
      <c r="O439" s="15">
        <v>648096.35</v>
      </c>
      <c r="P439" s="15">
        <v>550881.9</v>
      </c>
      <c r="Q439" s="11" t="s">
        <v>1</v>
      </c>
      <c r="R439" s="11" t="s">
        <v>1</v>
      </c>
      <c r="S439" s="11" t="s">
        <v>1</v>
      </c>
      <c r="T439" s="15">
        <v>48607.22</v>
      </c>
      <c r="U439" s="11" t="s">
        <v>1</v>
      </c>
      <c r="V439" s="11" t="s">
        <v>1</v>
      </c>
      <c r="W439" s="15">
        <v>648096.35</v>
      </c>
      <c r="X439" s="15">
        <v>48607.23</v>
      </c>
      <c r="Y439" s="11" t="s">
        <v>1</v>
      </c>
      <c r="Z439" s="11" t="s">
        <v>1</v>
      </c>
      <c r="AA439" s="11" t="s">
        <v>1</v>
      </c>
    </row>
    <row r="440" spans="2:27" ht="51" x14ac:dyDescent="0.25">
      <c r="B440" s="10">
        <v>431</v>
      </c>
      <c r="C440" s="11" t="s">
        <v>31</v>
      </c>
      <c r="D440" s="11" t="s">
        <v>32</v>
      </c>
      <c r="E440" s="11" t="s">
        <v>1155</v>
      </c>
      <c r="F440" s="11" t="s">
        <v>1156</v>
      </c>
      <c r="G440" s="11" t="s">
        <v>40</v>
      </c>
      <c r="H440" s="12">
        <v>43461</v>
      </c>
      <c r="I440" s="11" t="s">
        <v>284</v>
      </c>
      <c r="J440" s="11" t="s">
        <v>285</v>
      </c>
      <c r="K440" s="11"/>
      <c r="L440" s="13">
        <v>1</v>
      </c>
      <c r="M440" s="14">
        <v>36</v>
      </c>
      <c r="N440" s="15">
        <v>630632.93000000005</v>
      </c>
      <c r="O440" s="15">
        <v>630632.93000000005</v>
      </c>
      <c r="P440" s="15">
        <v>364505.83</v>
      </c>
      <c r="Q440" s="11" t="s">
        <v>1</v>
      </c>
      <c r="R440" s="11" t="s">
        <v>1</v>
      </c>
      <c r="S440" s="11" t="s">
        <v>1</v>
      </c>
      <c r="T440" s="15">
        <v>218829.63</v>
      </c>
      <c r="U440" s="11" t="s">
        <v>1</v>
      </c>
      <c r="V440" s="11" t="s">
        <v>1</v>
      </c>
      <c r="W440" s="15">
        <v>583335.46</v>
      </c>
      <c r="X440" s="11" t="s">
        <v>1</v>
      </c>
      <c r="Y440" s="15">
        <v>47297.47</v>
      </c>
      <c r="Z440" s="11" t="s">
        <v>1</v>
      </c>
      <c r="AA440" s="11" t="s">
        <v>1</v>
      </c>
    </row>
    <row r="441" spans="2:27" ht="38.25" x14ac:dyDescent="0.25">
      <c r="B441" s="10">
        <v>432</v>
      </c>
      <c r="C441" s="11" t="s">
        <v>31</v>
      </c>
      <c r="D441" s="11" t="s">
        <v>32</v>
      </c>
      <c r="E441" s="11" t="s">
        <v>1157</v>
      </c>
      <c r="F441" s="11" t="s">
        <v>1158</v>
      </c>
      <c r="G441" s="11" t="s">
        <v>40</v>
      </c>
      <c r="H441" s="12">
        <v>43461</v>
      </c>
      <c r="I441" s="11" t="s">
        <v>284</v>
      </c>
      <c r="J441" s="11" t="s">
        <v>285</v>
      </c>
      <c r="K441" s="11"/>
      <c r="L441" s="13">
        <v>1</v>
      </c>
      <c r="M441" s="14">
        <v>36</v>
      </c>
      <c r="N441" s="15">
        <v>618018.57999999996</v>
      </c>
      <c r="O441" s="15">
        <v>618018.57999999996</v>
      </c>
      <c r="P441" s="15">
        <v>357214.74</v>
      </c>
      <c r="Q441" s="11" t="s">
        <v>1</v>
      </c>
      <c r="R441" s="11" t="s">
        <v>1</v>
      </c>
      <c r="S441" s="11" t="s">
        <v>1</v>
      </c>
      <c r="T441" s="15">
        <v>214452.45</v>
      </c>
      <c r="U441" s="11" t="s">
        <v>1</v>
      </c>
      <c r="V441" s="11" t="s">
        <v>1</v>
      </c>
      <c r="W441" s="15">
        <v>571667.18999999994</v>
      </c>
      <c r="X441" s="11" t="s">
        <v>1</v>
      </c>
      <c r="Y441" s="15">
        <v>46351.39</v>
      </c>
      <c r="Z441" s="11" t="s">
        <v>1</v>
      </c>
      <c r="AA441" s="11" t="s">
        <v>1</v>
      </c>
    </row>
    <row r="442" spans="2:27" ht="38.25" x14ac:dyDescent="0.25">
      <c r="B442" s="10">
        <v>433</v>
      </c>
      <c r="C442" s="11" t="s">
        <v>31</v>
      </c>
      <c r="D442" s="11" t="s">
        <v>32</v>
      </c>
      <c r="E442" s="11" t="s">
        <v>1159</v>
      </c>
      <c r="F442" s="11" t="s">
        <v>1160</v>
      </c>
      <c r="G442" s="11" t="s">
        <v>40</v>
      </c>
      <c r="H442" s="12">
        <v>43461</v>
      </c>
      <c r="I442" s="11" t="s">
        <v>147</v>
      </c>
      <c r="J442" s="11" t="s">
        <v>148</v>
      </c>
      <c r="K442" s="11"/>
      <c r="L442" s="13">
        <v>1</v>
      </c>
      <c r="M442" s="14">
        <v>30</v>
      </c>
      <c r="N442" s="15">
        <v>647592.63</v>
      </c>
      <c r="O442" s="15">
        <v>647592.63</v>
      </c>
      <c r="P442" s="15">
        <v>550453.73</v>
      </c>
      <c r="Q442" s="11" t="s">
        <v>1</v>
      </c>
      <c r="R442" s="11" t="s">
        <v>1</v>
      </c>
      <c r="S442" s="11" t="s">
        <v>1</v>
      </c>
      <c r="T442" s="15">
        <v>48569.45</v>
      </c>
      <c r="U442" s="11" t="s">
        <v>1</v>
      </c>
      <c r="V442" s="11" t="s">
        <v>1</v>
      </c>
      <c r="W442" s="15">
        <v>647592.63</v>
      </c>
      <c r="X442" s="15">
        <v>48569.45</v>
      </c>
      <c r="Y442" s="11" t="s">
        <v>1</v>
      </c>
      <c r="Z442" s="11" t="s">
        <v>1</v>
      </c>
      <c r="AA442" s="11" t="s">
        <v>1</v>
      </c>
    </row>
    <row r="443" spans="2:27" ht="38.25" x14ac:dyDescent="0.25">
      <c r="B443" s="10">
        <v>434</v>
      </c>
      <c r="C443" s="11" t="s">
        <v>31</v>
      </c>
      <c r="D443" s="11" t="s">
        <v>32</v>
      </c>
      <c r="E443" s="11" t="s">
        <v>1161</v>
      </c>
      <c r="F443" s="11" t="s">
        <v>1162</v>
      </c>
      <c r="G443" s="11" t="s">
        <v>104</v>
      </c>
      <c r="H443" s="12">
        <v>43529</v>
      </c>
      <c r="I443" s="11" t="s">
        <v>485</v>
      </c>
      <c r="J443" s="11" t="s">
        <v>486</v>
      </c>
      <c r="K443" s="11" t="s">
        <v>1121</v>
      </c>
      <c r="L443" s="13">
        <v>2</v>
      </c>
      <c r="M443" s="14">
        <v>24</v>
      </c>
      <c r="N443" s="15">
        <v>472069</v>
      </c>
      <c r="O443" s="15">
        <v>472069</v>
      </c>
      <c r="P443" s="15">
        <v>272855.88</v>
      </c>
      <c r="Q443" s="11" t="s">
        <v>1</v>
      </c>
      <c r="R443" s="11" t="s">
        <v>1</v>
      </c>
      <c r="S443" s="11" t="s">
        <v>1</v>
      </c>
      <c r="T443" s="15">
        <v>163807.94</v>
      </c>
      <c r="U443" s="11" t="s">
        <v>1</v>
      </c>
      <c r="V443" s="11" t="s">
        <v>1</v>
      </c>
      <c r="W443" s="15">
        <v>436663.82</v>
      </c>
      <c r="X443" s="11" t="s">
        <v>1</v>
      </c>
      <c r="Y443" s="15">
        <v>35405.18</v>
      </c>
      <c r="Z443" s="11" t="s">
        <v>1</v>
      </c>
      <c r="AA443" s="11" t="s">
        <v>1</v>
      </c>
    </row>
    <row r="444" spans="2:27" ht="25.5" x14ac:dyDescent="0.25">
      <c r="B444" s="10">
        <v>435</v>
      </c>
      <c r="C444" s="11" t="s">
        <v>31</v>
      </c>
      <c r="D444" s="11" t="s">
        <v>32</v>
      </c>
      <c r="E444" s="11" t="s">
        <v>1163</v>
      </c>
      <c r="F444" s="11" t="s">
        <v>1164</v>
      </c>
      <c r="G444" s="11" t="s">
        <v>40</v>
      </c>
      <c r="H444" s="12">
        <v>43461</v>
      </c>
      <c r="I444" s="11" t="s">
        <v>301</v>
      </c>
      <c r="J444" s="11" t="s">
        <v>302</v>
      </c>
      <c r="K444" s="11"/>
      <c r="L444" s="13">
        <v>1</v>
      </c>
      <c r="M444" s="14">
        <v>36</v>
      </c>
      <c r="N444" s="15">
        <v>566775</v>
      </c>
      <c r="O444" s="15">
        <v>565575</v>
      </c>
      <c r="P444" s="15">
        <v>326902.34999999998</v>
      </c>
      <c r="Q444" s="11" t="s">
        <v>1</v>
      </c>
      <c r="R444" s="11" t="s">
        <v>1</v>
      </c>
      <c r="S444" s="11" t="s">
        <v>1</v>
      </c>
      <c r="T444" s="15">
        <v>196254.51</v>
      </c>
      <c r="U444" s="11" t="s">
        <v>1</v>
      </c>
      <c r="V444" s="11" t="s">
        <v>1</v>
      </c>
      <c r="W444" s="15">
        <v>523156.86</v>
      </c>
      <c r="X444" s="11" t="s">
        <v>1</v>
      </c>
      <c r="Y444" s="15">
        <v>42418.14</v>
      </c>
      <c r="Z444" s="11" t="s">
        <v>1</v>
      </c>
      <c r="AA444" s="15">
        <v>1200</v>
      </c>
    </row>
    <row r="445" spans="2:27" ht="51" x14ac:dyDescent="0.25">
      <c r="B445" s="10">
        <v>436</v>
      </c>
      <c r="C445" s="11" t="s">
        <v>31</v>
      </c>
      <c r="D445" s="11" t="s">
        <v>32</v>
      </c>
      <c r="E445" s="11" t="s">
        <v>1165</v>
      </c>
      <c r="F445" s="11" t="s">
        <v>1166</v>
      </c>
      <c r="G445" s="11" t="s">
        <v>35</v>
      </c>
      <c r="H445" s="12">
        <v>44046</v>
      </c>
      <c r="I445" s="11" t="s">
        <v>1167</v>
      </c>
      <c r="J445" s="11" t="s">
        <v>1168</v>
      </c>
      <c r="K445" s="11"/>
      <c r="L445" s="13">
        <v>1</v>
      </c>
      <c r="M445" s="14">
        <v>13</v>
      </c>
      <c r="N445" s="15">
        <v>242449.05</v>
      </c>
      <c r="O445" s="15">
        <v>221869.05</v>
      </c>
      <c r="P445" s="15">
        <v>110934.52</v>
      </c>
      <c r="Q445" s="11" t="s">
        <v>1</v>
      </c>
      <c r="R445" s="11" t="s">
        <v>1</v>
      </c>
      <c r="S445" s="11" t="s">
        <v>1</v>
      </c>
      <c r="T445" s="11" t="s">
        <v>1</v>
      </c>
      <c r="U445" s="11" t="s">
        <v>1</v>
      </c>
      <c r="V445" s="11" t="s">
        <v>1</v>
      </c>
      <c r="W445" s="15">
        <v>110934.52</v>
      </c>
      <c r="X445" s="11" t="s">
        <v>1</v>
      </c>
      <c r="Y445" s="15">
        <v>110934.53</v>
      </c>
      <c r="Z445" s="11" t="s">
        <v>1</v>
      </c>
      <c r="AA445" s="15">
        <v>20580</v>
      </c>
    </row>
    <row r="446" spans="2:27" ht="63.75" x14ac:dyDescent="0.25">
      <c r="B446" s="10">
        <v>437</v>
      </c>
      <c r="C446" s="11" t="s">
        <v>31</v>
      </c>
      <c r="D446" s="11" t="s">
        <v>32</v>
      </c>
      <c r="E446" s="11" t="s">
        <v>1169</v>
      </c>
      <c r="F446" s="11" t="s">
        <v>1170</v>
      </c>
      <c r="G446" s="11" t="s">
        <v>40</v>
      </c>
      <c r="H446" s="12">
        <v>43461</v>
      </c>
      <c r="I446" s="11" t="s">
        <v>139</v>
      </c>
      <c r="J446" s="11" t="s">
        <v>140</v>
      </c>
      <c r="K446" s="11" t="s">
        <v>931</v>
      </c>
      <c r="L446" s="13">
        <v>3</v>
      </c>
      <c r="M446" s="14">
        <v>36</v>
      </c>
      <c r="N446" s="15">
        <v>644867.68000000005</v>
      </c>
      <c r="O446" s="15">
        <v>644867.68000000005</v>
      </c>
      <c r="P446" s="15">
        <v>371509.72</v>
      </c>
      <c r="Q446" s="11" t="s">
        <v>1</v>
      </c>
      <c r="R446" s="11" t="s">
        <v>1</v>
      </c>
      <c r="S446" s="11" t="s">
        <v>1</v>
      </c>
      <c r="T446" s="15">
        <v>224775.38</v>
      </c>
      <c r="U446" s="11" t="s">
        <v>1</v>
      </c>
      <c r="V446" s="11" t="s">
        <v>1</v>
      </c>
      <c r="W446" s="15">
        <v>624918.76</v>
      </c>
      <c r="X446" s="15">
        <v>28633.66</v>
      </c>
      <c r="Y446" s="15">
        <v>19948.919999999998</v>
      </c>
      <c r="Z446" s="11" t="s">
        <v>1</v>
      </c>
      <c r="AA446" s="11" t="s">
        <v>1</v>
      </c>
    </row>
    <row r="447" spans="2:27" ht="76.5" x14ac:dyDescent="0.25">
      <c r="B447" s="10">
        <v>438</v>
      </c>
      <c r="C447" s="11" t="s">
        <v>31</v>
      </c>
      <c r="D447" s="11" t="s">
        <v>32</v>
      </c>
      <c r="E447" s="11" t="s">
        <v>1171</v>
      </c>
      <c r="F447" s="11" t="s">
        <v>1172</v>
      </c>
      <c r="G447" s="11" t="s">
        <v>40</v>
      </c>
      <c r="H447" s="12">
        <v>43461</v>
      </c>
      <c r="I447" s="11" t="s">
        <v>47</v>
      </c>
      <c r="J447" s="11" t="s">
        <v>48</v>
      </c>
      <c r="K447" s="11" t="s">
        <v>1173</v>
      </c>
      <c r="L447" s="13">
        <v>4</v>
      </c>
      <c r="M447" s="14">
        <v>36</v>
      </c>
      <c r="N447" s="15">
        <v>599375</v>
      </c>
      <c r="O447" s="15">
        <v>599375</v>
      </c>
      <c r="P447" s="15">
        <v>346438.74</v>
      </c>
      <c r="Q447" s="11" t="s">
        <v>1</v>
      </c>
      <c r="R447" s="11" t="s">
        <v>1</v>
      </c>
      <c r="S447" s="11" t="s">
        <v>1</v>
      </c>
      <c r="T447" s="15">
        <v>207983.12</v>
      </c>
      <c r="U447" s="11" t="s">
        <v>1</v>
      </c>
      <c r="V447" s="11" t="s">
        <v>1</v>
      </c>
      <c r="W447" s="15">
        <v>581375</v>
      </c>
      <c r="X447" s="15">
        <v>26953.14</v>
      </c>
      <c r="Y447" s="15">
        <v>18000</v>
      </c>
      <c r="Z447" s="11" t="s">
        <v>1</v>
      </c>
      <c r="AA447" s="11" t="s">
        <v>1</v>
      </c>
    </row>
    <row r="448" spans="2:27" ht="63.75" x14ac:dyDescent="0.25">
      <c r="B448" s="10">
        <v>439</v>
      </c>
      <c r="C448" s="11" t="s">
        <v>31</v>
      </c>
      <c r="D448" s="11" t="s">
        <v>32</v>
      </c>
      <c r="E448" s="11" t="s">
        <v>1174</v>
      </c>
      <c r="F448" s="11" t="s">
        <v>1175</v>
      </c>
      <c r="G448" s="11" t="s">
        <v>40</v>
      </c>
      <c r="H448" s="12">
        <v>43441</v>
      </c>
      <c r="I448" s="11" t="s">
        <v>47</v>
      </c>
      <c r="J448" s="11" t="s">
        <v>48</v>
      </c>
      <c r="K448" s="11" t="s">
        <v>1176</v>
      </c>
      <c r="L448" s="13">
        <v>1</v>
      </c>
      <c r="M448" s="14">
        <v>36</v>
      </c>
      <c r="N448" s="15">
        <v>600000</v>
      </c>
      <c r="O448" s="15">
        <v>600000</v>
      </c>
      <c r="P448" s="15">
        <v>346800</v>
      </c>
      <c r="Q448" s="11" t="s">
        <v>1</v>
      </c>
      <c r="R448" s="11" t="s">
        <v>1</v>
      </c>
      <c r="S448" s="11" t="s">
        <v>1</v>
      </c>
      <c r="T448" s="15">
        <v>208200</v>
      </c>
      <c r="U448" s="11" t="s">
        <v>1</v>
      </c>
      <c r="V448" s="11" t="s">
        <v>1</v>
      </c>
      <c r="W448" s="15">
        <v>570000</v>
      </c>
      <c r="X448" s="15">
        <v>15000</v>
      </c>
      <c r="Y448" s="15">
        <v>30000</v>
      </c>
      <c r="Z448" s="11" t="s">
        <v>1</v>
      </c>
      <c r="AA448" s="11" t="s">
        <v>1</v>
      </c>
    </row>
    <row r="449" spans="2:27" ht="63.75" x14ac:dyDescent="0.25">
      <c r="B449" s="10">
        <v>440</v>
      </c>
      <c r="C449" s="11" t="s">
        <v>31</v>
      </c>
      <c r="D449" s="11" t="s">
        <v>32</v>
      </c>
      <c r="E449" s="11" t="s">
        <v>1177</v>
      </c>
      <c r="F449" s="11" t="s">
        <v>1178</v>
      </c>
      <c r="G449" s="11" t="s">
        <v>40</v>
      </c>
      <c r="H449" s="12">
        <v>43441</v>
      </c>
      <c r="I449" s="11" t="s">
        <v>47</v>
      </c>
      <c r="J449" s="11" t="s">
        <v>48</v>
      </c>
      <c r="K449" s="11" t="s">
        <v>1179</v>
      </c>
      <c r="L449" s="13">
        <v>2</v>
      </c>
      <c r="M449" s="14">
        <v>36</v>
      </c>
      <c r="N449" s="15">
        <v>644937.96</v>
      </c>
      <c r="O449" s="15">
        <v>644937.96</v>
      </c>
      <c r="P449" s="15">
        <v>372774.14</v>
      </c>
      <c r="Q449" s="11" t="s">
        <v>1</v>
      </c>
      <c r="R449" s="11" t="s">
        <v>1</v>
      </c>
      <c r="S449" s="11" t="s">
        <v>1</v>
      </c>
      <c r="T449" s="15">
        <v>223793.46</v>
      </c>
      <c r="U449" s="11" t="s">
        <v>1</v>
      </c>
      <c r="V449" s="11" t="s">
        <v>1</v>
      </c>
      <c r="W449" s="15">
        <v>625478.30000000005</v>
      </c>
      <c r="X449" s="15">
        <v>28910.7</v>
      </c>
      <c r="Y449" s="15">
        <v>19459.66</v>
      </c>
      <c r="Z449" s="11" t="s">
        <v>1</v>
      </c>
      <c r="AA449" s="11" t="s">
        <v>1</v>
      </c>
    </row>
    <row r="450" spans="2:27" ht="25.5" x14ac:dyDescent="0.25">
      <c r="B450" s="10">
        <v>441</v>
      </c>
      <c r="C450" s="11" t="s">
        <v>31</v>
      </c>
      <c r="D450" s="11" t="s">
        <v>32</v>
      </c>
      <c r="E450" s="11" t="s">
        <v>1180</v>
      </c>
      <c r="F450" s="11" t="s">
        <v>1181</v>
      </c>
      <c r="G450" s="11" t="s">
        <v>104</v>
      </c>
      <c r="H450" s="12">
        <v>43536</v>
      </c>
      <c r="I450" s="11" t="s">
        <v>47</v>
      </c>
      <c r="J450" s="11" t="s">
        <v>48</v>
      </c>
      <c r="K450" s="11"/>
      <c r="L450" s="13">
        <v>1</v>
      </c>
      <c r="M450" s="14">
        <v>36</v>
      </c>
      <c r="N450" s="15">
        <v>648189.53</v>
      </c>
      <c r="O450" s="15">
        <v>648189.53</v>
      </c>
      <c r="P450" s="15">
        <v>374653.54</v>
      </c>
      <c r="Q450" s="11" t="s">
        <v>1</v>
      </c>
      <c r="R450" s="11" t="s">
        <v>1</v>
      </c>
      <c r="S450" s="11" t="s">
        <v>1</v>
      </c>
      <c r="T450" s="15">
        <v>224921.77</v>
      </c>
      <c r="U450" s="11" t="s">
        <v>1</v>
      </c>
      <c r="V450" s="11" t="s">
        <v>1</v>
      </c>
      <c r="W450" s="15">
        <v>615780.05000000005</v>
      </c>
      <c r="X450" s="15">
        <v>16204.74</v>
      </c>
      <c r="Y450" s="15">
        <v>32409.48</v>
      </c>
      <c r="Z450" s="11" t="s">
        <v>1</v>
      </c>
      <c r="AA450" s="11" t="s">
        <v>1</v>
      </c>
    </row>
    <row r="451" spans="2:27" ht="51" x14ac:dyDescent="0.25">
      <c r="B451" s="10">
        <v>442</v>
      </c>
      <c r="C451" s="11" t="s">
        <v>31</v>
      </c>
      <c r="D451" s="11" t="s">
        <v>32</v>
      </c>
      <c r="E451" s="11" t="s">
        <v>1182</v>
      </c>
      <c r="F451" s="11" t="s">
        <v>1183</v>
      </c>
      <c r="G451" s="11" t="s">
        <v>104</v>
      </c>
      <c r="H451" s="12">
        <v>43567</v>
      </c>
      <c r="I451" s="11" t="s">
        <v>54</v>
      </c>
      <c r="J451" s="11" t="s">
        <v>55</v>
      </c>
      <c r="K451" s="11"/>
      <c r="L451" s="13">
        <v>4</v>
      </c>
      <c r="M451" s="14">
        <v>36</v>
      </c>
      <c r="N451" s="15">
        <v>646189.4</v>
      </c>
      <c r="O451" s="15">
        <v>646189.4</v>
      </c>
      <c r="P451" s="15">
        <v>373497.48</v>
      </c>
      <c r="Q451" s="11" t="s">
        <v>1</v>
      </c>
      <c r="R451" s="11" t="s">
        <v>1</v>
      </c>
      <c r="S451" s="11" t="s">
        <v>1</v>
      </c>
      <c r="T451" s="15">
        <v>224227.72</v>
      </c>
      <c r="U451" s="11" t="s">
        <v>1</v>
      </c>
      <c r="V451" s="11" t="s">
        <v>1</v>
      </c>
      <c r="W451" s="15">
        <v>606788.28</v>
      </c>
      <c r="X451" s="15">
        <v>9063.08</v>
      </c>
      <c r="Y451" s="15">
        <v>39401.120000000003</v>
      </c>
      <c r="Z451" s="11" t="s">
        <v>1</v>
      </c>
      <c r="AA451" s="11" t="s">
        <v>1</v>
      </c>
    </row>
    <row r="452" spans="2:27" ht="51" x14ac:dyDescent="0.25">
      <c r="B452" s="10">
        <v>443</v>
      </c>
      <c r="C452" s="11" t="s">
        <v>31</v>
      </c>
      <c r="D452" s="11" t="s">
        <v>32</v>
      </c>
      <c r="E452" s="11" t="s">
        <v>1184</v>
      </c>
      <c r="F452" s="11" t="s">
        <v>1185</v>
      </c>
      <c r="G452" s="11" t="s">
        <v>104</v>
      </c>
      <c r="H452" s="12">
        <v>43559</v>
      </c>
      <c r="I452" s="11" t="s">
        <v>284</v>
      </c>
      <c r="J452" s="11" t="s">
        <v>285</v>
      </c>
      <c r="K452" s="11" t="s">
        <v>1186</v>
      </c>
      <c r="L452" s="13">
        <v>1</v>
      </c>
      <c r="M452" s="14">
        <v>36</v>
      </c>
      <c r="N452" s="15">
        <v>596363.63</v>
      </c>
      <c r="O452" s="15">
        <v>596363.63</v>
      </c>
      <c r="P452" s="15">
        <v>344698.17</v>
      </c>
      <c r="Q452" s="11" t="s">
        <v>1</v>
      </c>
      <c r="R452" s="11" t="s">
        <v>1</v>
      </c>
      <c r="S452" s="11" t="s">
        <v>1</v>
      </c>
      <c r="T452" s="15">
        <v>206938.19</v>
      </c>
      <c r="U452" s="11" t="s">
        <v>1</v>
      </c>
      <c r="V452" s="11" t="s">
        <v>1</v>
      </c>
      <c r="W452" s="15">
        <v>551636.36</v>
      </c>
      <c r="X452" s="11" t="s">
        <v>1</v>
      </c>
      <c r="Y452" s="15">
        <v>44727.27</v>
      </c>
      <c r="Z452" s="11" t="s">
        <v>1</v>
      </c>
      <c r="AA452" s="11" t="s">
        <v>1</v>
      </c>
    </row>
    <row r="453" spans="2:27" ht="25.5" x14ac:dyDescent="0.25">
      <c r="B453" s="10">
        <v>444</v>
      </c>
      <c r="C453" s="11" t="s">
        <v>31</v>
      </c>
      <c r="D453" s="11" t="s">
        <v>32</v>
      </c>
      <c r="E453" s="11" t="s">
        <v>1187</v>
      </c>
      <c r="F453" s="11" t="s">
        <v>1188</v>
      </c>
      <c r="G453" s="11" t="s">
        <v>40</v>
      </c>
      <c r="H453" s="12">
        <v>43461</v>
      </c>
      <c r="I453" s="11" t="s">
        <v>54</v>
      </c>
      <c r="J453" s="11" t="s">
        <v>55</v>
      </c>
      <c r="K453" s="11" t="s">
        <v>564</v>
      </c>
      <c r="L453" s="13">
        <v>3</v>
      </c>
      <c r="M453" s="14">
        <v>36</v>
      </c>
      <c r="N453" s="15">
        <v>648623.11</v>
      </c>
      <c r="O453" s="15">
        <v>648623.11</v>
      </c>
      <c r="P453" s="15">
        <v>374904.16</v>
      </c>
      <c r="Q453" s="11" t="s">
        <v>1</v>
      </c>
      <c r="R453" s="11" t="s">
        <v>1</v>
      </c>
      <c r="S453" s="11" t="s">
        <v>1</v>
      </c>
      <c r="T453" s="15">
        <v>225072.22</v>
      </c>
      <c r="U453" s="11" t="s">
        <v>1</v>
      </c>
      <c r="V453" s="11" t="s">
        <v>1</v>
      </c>
      <c r="W453" s="15">
        <v>612730.06999999995</v>
      </c>
      <c r="X453" s="15">
        <v>12753.69</v>
      </c>
      <c r="Y453" s="15">
        <v>35893.040000000001</v>
      </c>
      <c r="Z453" s="11" t="s">
        <v>1</v>
      </c>
      <c r="AA453" s="11" t="s">
        <v>1</v>
      </c>
    </row>
    <row r="454" spans="2:27" ht="76.5" x14ac:dyDescent="0.25">
      <c r="B454" s="10">
        <v>445</v>
      </c>
      <c r="C454" s="11" t="s">
        <v>31</v>
      </c>
      <c r="D454" s="11" t="s">
        <v>32</v>
      </c>
      <c r="E454" s="11" t="s">
        <v>1189</v>
      </c>
      <c r="F454" s="11" t="s">
        <v>1190</v>
      </c>
      <c r="G454" s="11" t="s">
        <v>40</v>
      </c>
      <c r="H454" s="12">
        <v>43461</v>
      </c>
      <c r="I454" s="11" t="s">
        <v>54</v>
      </c>
      <c r="J454" s="11" t="s">
        <v>55</v>
      </c>
      <c r="K454" s="11"/>
      <c r="L454" s="13">
        <v>1</v>
      </c>
      <c r="M454" s="14">
        <v>36</v>
      </c>
      <c r="N454" s="15">
        <v>437244.44</v>
      </c>
      <c r="O454" s="15">
        <v>437244.44</v>
      </c>
      <c r="P454" s="15">
        <v>252727.29</v>
      </c>
      <c r="Q454" s="11" t="s">
        <v>1</v>
      </c>
      <c r="R454" s="11" t="s">
        <v>1</v>
      </c>
      <c r="S454" s="11" t="s">
        <v>1</v>
      </c>
      <c r="T454" s="15">
        <v>151723.82999999999</v>
      </c>
      <c r="U454" s="11" t="s">
        <v>1</v>
      </c>
      <c r="V454" s="11" t="s">
        <v>1</v>
      </c>
      <c r="W454" s="15">
        <v>423920.55</v>
      </c>
      <c r="X454" s="15">
        <v>19469.43</v>
      </c>
      <c r="Y454" s="15">
        <v>13323.89</v>
      </c>
      <c r="Z454" s="11" t="s">
        <v>1</v>
      </c>
      <c r="AA454" s="11" t="s">
        <v>1</v>
      </c>
    </row>
    <row r="455" spans="2:27" ht="38.25" x14ac:dyDescent="0.25">
      <c r="B455" s="10">
        <v>446</v>
      </c>
      <c r="C455" s="11" t="s">
        <v>31</v>
      </c>
      <c r="D455" s="11" t="s">
        <v>32</v>
      </c>
      <c r="E455" s="11" t="s">
        <v>1191</v>
      </c>
      <c r="F455" s="11" t="s">
        <v>1192</v>
      </c>
      <c r="G455" s="11" t="s">
        <v>40</v>
      </c>
      <c r="H455" s="12">
        <v>43441</v>
      </c>
      <c r="I455" s="11" t="s">
        <v>301</v>
      </c>
      <c r="J455" s="11" t="s">
        <v>302</v>
      </c>
      <c r="K455" s="11"/>
      <c r="L455" s="13">
        <v>1</v>
      </c>
      <c r="M455" s="14">
        <v>36</v>
      </c>
      <c r="N455" s="15">
        <v>476530</v>
      </c>
      <c r="O455" s="15">
        <v>474930</v>
      </c>
      <c r="P455" s="15">
        <v>274509.53999999998</v>
      </c>
      <c r="Q455" s="11" t="s">
        <v>1</v>
      </c>
      <c r="R455" s="11" t="s">
        <v>1</v>
      </c>
      <c r="S455" s="11" t="s">
        <v>1</v>
      </c>
      <c r="T455" s="15">
        <v>164800.71</v>
      </c>
      <c r="U455" s="11" t="s">
        <v>1</v>
      </c>
      <c r="V455" s="11" t="s">
        <v>1</v>
      </c>
      <c r="W455" s="15">
        <v>439310.25</v>
      </c>
      <c r="X455" s="11" t="s">
        <v>1</v>
      </c>
      <c r="Y455" s="15">
        <v>35619.75</v>
      </c>
      <c r="Z455" s="11" t="s">
        <v>1</v>
      </c>
      <c r="AA455" s="15">
        <v>1600</v>
      </c>
    </row>
    <row r="456" spans="2:27" ht="51" x14ac:dyDescent="0.25">
      <c r="B456" s="10">
        <v>447</v>
      </c>
      <c r="C456" s="11" t="s">
        <v>31</v>
      </c>
      <c r="D456" s="11" t="s">
        <v>32</v>
      </c>
      <c r="E456" s="11" t="s">
        <v>1193</v>
      </c>
      <c r="F456" s="11" t="s">
        <v>1194</v>
      </c>
      <c r="G456" s="11" t="s">
        <v>104</v>
      </c>
      <c r="H456" s="12">
        <v>43571</v>
      </c>
      <c r="I456" s="11" t="s">
        <v>837</v>
      </c>
      <c r="J456" s="11" t="s">
        <v>838</v>
      </c>
      <c r="K456" s="11" t="s">
        <v>671</v>
      </c>
      <c r="L456" s="13">
        <v>2</v>
      </c>
      <c r="M456" s="14">
        <v>36</v>
      </c>
      <c r="N456" s="15">
        <v>627452.78</v>
      </c>
      <c r="O456" s="15">
        <v>608565.38</v>
      </c>
      <c r="P456" s="15">
        <v>427943.18</v>
      </c>
      <c r="Q456" s="11" t="s">
        <v>1</v>
      </c>
      <c r="R456" s="11" t="s">
        <v>1</v>
      </c>
      <c r="S456" s="11" t="s">
        <v>1</v>
      </c>
      <c r="T456" s="11" t="s">
        <v>1</v>
      </c>
      <c r="U456" s="11" t="s">
        <v>1</v>
      </c>
      <c r="V456" s="11" t="s">
        <v>1</v>
      </c>
      <c r="W456" s="15">
        <v>427943.18</v>
      </c>
      <c r="X456" s="11" t="s">
        <v>1</v>
      </c>
      <c r="Y456" s="15">
        <v>180622.2</v>
      </c>
      <c r="Z456" s="11" t="s">
        <v>1</v>
      </c>
      <c r="AA456" s="15">
        <v>18887.400000000001</v>
      </c>
    </row>
    <row r="457" spans="2:27" ht="89.25" x14ac:dyDescent="0.25">
      <c r="B457" s="10">
        <v>448</v>
      </c>
      <c r="C457" s="11" t="s">
        <v>31</v>
      </c>
      <c r="D457" s="11" t="s">
        <v>32</v>
      </c>
      <c r="E457" s="11" t="s">
        <v>1195</v>
      </c>
      <c r="F457" s="11" t="s">
        <v>341</v>
      </c>
      <c r="G457" s="11" t="s">
        <v>104</v>
      </c>
      <c r="H457" s="12">
        <v>43620</v>
      </c>
      <c r="I457" s="11" t="s">
        <v>342</v>
      </c>
      <c r="J457" s="11" t="s">
        <v>343</v>
      </c>
      <c r="K457" s="11" t="s">
        <v>1196</v>
      </c>
      <c r="L457" s="13">
        <v>1</v>
      </c>
      <c r="M457" s="14">
        <v>27</v>
      </c>
      <c r="N457" s="15">
        <v>876428.71</v>
      </c>
      <c r="O457" s="15">
        <v>876428.71</v>
      </c>
      <c r="P457" s="15">
        <v>597563.98</v>
      </c>
      <c r="Q457" s="11" t="s">
        <v>1</v>
      </c>
      <c r="R457" s="11" t="s">
        <v>1</v>
      </c>
      <c r="S457" s="11" t="s">
        <v>1</v>
      </c>
      <c r="T457" s="11" t="s">
        <v>1</v>
      </c>
      <c r="U457" s="11" t="s">
        <v>1</v>
      </c>
      <c r="V457" s="11" t="s">
        <v>1</v>
      </c>
      <c r="W457" s="15">
        <v>597563.98</v>
      </c>
      <c r="X457" s="11" t="s">
        <v>1</v>
      </c>
      <c r="Y457" s="15">
        <v>278864.73</v>
      </c>
      <c r="Z457" s="11" t="s">
        <v>1</v>
      </c>
      <c r="AA457" s="11" t="s">
        <v>1</v>
      </c>
    </row>
    <row r="458" spans="2:27" ht="38.25" x14ac:dyDescent="0.25">
      <c r="B458" s="10">
        <v>449</v>
      </c>
      <c r="C458" s="11" t="s">
        <v>31</v>
      </c>
      <c r="D458" s="11" t="s">
        <v>32</v>
      </c>
      <c r="E458" s="11" t="s">
        <v>1197</v>
      </c>
      <c r="F458" s="11" t="s">
        <v>1198</v>
      </c>
      <c r="G458" s="11" t="s">
        <v>40</v>
      </c>
      <c r="H458" s="12">
        <v>43441</v>
      </c>
      <c r="I458" s="11" t="s">
        <v>393</v>
      </c>
      <c r="J458" s="11" t="s">
        <v>394</v>
      </c>
      <c r="K458" s="11"/>
      <c r="L458" s="13">
        <v>1</v>
      </c>
      <c r="M458" s="14">
        <v>36</v>
      </c>
      <c r="N458" s="15">
        <v>599989.69999999995</v>
      </c>
      <c r="O458" s="15">
        <v>599989.69999999995</v>
      </c>
      <c r="P458" s="15">
        <v>346794.04</v>
      </c>
      <c r="Q458" s="11" t="s">
        <v>1</v>
      </c>
      <c r="R458" s="11" t="s">
        <v>1</v>
      </c>
      <c r="S458" s="11" t="s">
        <v>1</v>
      </c>
      <c r="T458" s="15">
        <v>208196.42</v>
      </c>
      <c r="U458" s="11" t="s">
        <v>1</v>
      </c>
      <c r="V458" s="11" t="s">
        <v>1</v>
      </c>
      <c r="W458" s="15">
        <v>554990.46</v>
      </c>
      <c r="X458" s="11" t="s">
        <v>1</v>
      </c>
      <c r="Y458" s="15">
        <v>44999.24</v>
      </c>
      <c r="Z458" s="11" t="s">
        <v>1</v>
      </c>
      <c r="AA458" s="11" t="s">
        <v>1</v>
      </c>
    </row>
    <row r="459" spans="2:27" ht="38.25" x14ac:dyDescent="0.25">
      <c r="B459" s="10">
        <v>450</v>
      </c>
      <c r="C459" s="11" t="s">
        <v>31</v>
      </c>
      <c r="D459" s="11" t="s">
        <v>32</v>
      </c>
      <c r="E459" s="11" t="s">
        <v>1199</v>
      </c>
      <c r="F459" s="11" t="s">
        <v>1200</v>
      </c>
      <c r="G459" s="11" t="s">
        <v>40</v>
      </c>
      <c r="H459" s="12">
        <v>43461</v>
      </c>
      <c r="I459" s="11" t="s">
        <v>47</v>
      </c>
      <c r="J459" s="11" t="s">
        <v>48</v>
      </c>
      <c r="K459" s="11"/>
      <c r="L459" s="13">
        <v>1</v>
      </c>
      <c r="M459" s="14">
        <v>36</v>
      </c>
      <c r="N459" s="15">
        <v>602869.80000000005</v>
      </c>
      <c r="O459" s="15">
        <v>602869.80000000005</v>
      </c>
      <c r="P459" s="15">
        <v>348457.02</v>
      </c>
      <c r="Q459" s="11" t="s">
        <v>1</v>
      </c>
      <c r="R459" s="11" t="s">
        <v>1</v>
      </c>
      <c r="S459" s="11" t="s">
        <v>1</v>
      </c>
      <c r="T459" s="15">
        <v>209195.82</v>
      </c>
      <c r="U459" s="11" t="s">
        <v>1</v>
      </c>
      <c r="V459" s="11" t="s">
        <v>1</v>
      </c>
      <c r="W459" s="15">
        <v>572734.80000000005</v>
      </c>
      <c r="X459" s="15">
        <v>15081.96</v>
      </c>
      <c r="Y459" s="15">
        <v>30135</v>
      </c>
      <c r="Z459" s="11" t="s">
        <v>1</v>
      </c>
      <c r="AA459" s="11" t="s">
        <v>1</v>
      </c>
    </row>
    <row r="460" spans="2:27" ht="25.5" x14ac:dyDescent="0.25">
      <c r="B460" s="10">
        <v>451</v>
      </c>
      <c r="C460" s="11" t="s">
        <v>31</v>
      </c>
      <c r="D460" s="11" t="s">
        <v>32</v>
      </c>
      <c r="E460" s="11" t="s">
        <v>1201</v>
      </c>
      <c r="F460" s="11" t="s">
        <v>1202</v>
      </c>
      <c r="G460" s="11" t="s">
        <v>40</v>
      </c>
      <c r="H460" s="12">
        <v>43461</v>
      </c>
      <c r="I460" s="11" t="s">
        <v>47</v>
      </c>
      <c r="J460" s="11" t="s">
        <v>48</v>
      </c>
      <c r="K460" s="11" t="s">
        <v>1203</v>
      </c>
      <c r="L460" s="13">
        <v>2</v>
      </c>
      <c r="M460" s="14">
        <v>36</v>
      </c>
      <c r="N460" s="15">
        <v>600000</v>
      </c>
      <c r="O460" s="15">
        <v>600000</v>
      </c>
      <c r="P460" s="15">
        <v>346800</v>
      </c>
      <c r="Q460" s="11" t="s">
        <v>1</v>
      </c>
      <c r="R460" s="11" t="s">
        <v>1</v>
      </c>
      <c r="S460" s="11" t="s">
        <v>1</v>
      </c>
      <c r="T460" s="15">
        <v>208200</v>
      </c>
      <c r="U460" s="11" t="s">
        <v>1</v>
      </c>
      <c r="V460" s="11" t="s">
        <v>1</v>
      </c>
      <c r="W460" s="15">
        <v>582000</v>
      </c>
      <c r="X460" s="15">
        <v>27000</v>
      </c>
      <c r="Y460" s="15">
        <v>18000</v>
      </c>
      <c r="Z460" s="11" t="s">
        <v>1</v>
      </c>
      <c r="AA460" s="11" t="s">
        <v>1</v>
      </c>
    </row>
    <row r="461" spans="2:27" ht="38.25" x14ac:dyDescent="0.25">
      <c r="B461" s="10">
        <v>452</v>
      </c>
      <c r="C461" s="11" t="s">
        <v>31</v>
      </c>
      <c r="D461" s="11" t="s">
        <v>32</v>
      </c>
      <c r="E461" s="11" t="s">
        <v>1204</v>
      </c>
      <c r="F461" s="11" t="s">
        <v>1205</v>
      </c>
      <c r="G461" s="11" t="s">
        <v>40</v>
      </c>
      <c r="H461" s="12">
        <v>43461</v>
      </c>
      <c r="I461" s="11" t="s">
        <v>83</v>
      </c>
      <c r="J461" s="11" t="s">
        <v>84</v>
      </c>
      <c r="K461" s="11" t="s">
        <v>258</v>
      </c>
      <c r="L461" s="13">
        <v>1</v>
      </c>
      <c r="M461" s="14">
        <v>36</v>
      </c>
      <c r="N461" s="15">
        <v>648648</v>
      </c>
      <c r="O461" s="15">
        <v>648648</v>
      </c>
      <c r="P461" s="15">
        <v>374918.54</v>
      </c>
      <c r="Q461" s="11" t="s">
        <v>1</v>
      </c>
      <c r="R461" s="11" t="s">
        <v>1</v>
      </c>
      <c r="S461" s="11" t="s">
        <v>1</v>
      </c>
      <c r="T461" s="15">
        <v>225080.86</v>
      </c>
      <c r="U461" s="11" t="s">
        <v>1</v>
      </c>
      <c r="V461" s="11" t="s">
        <v>1</v>
      </c>
      <c r="W461" s="15">
        <v>624810.23</v>
      </c>
      <c r="X461" s="15">
        <v>24810.83</v>
      </c>
      <c r="Y461" s="15">
        <v>23837.77</v>
      </c>
      <c r="Z461" s="11" t="s">
        <v>1</v>
      </c>
      <c r="AA461" s="11" t="s">
        <v>1</v>
      </c>
    </row>
    <row r="462" spans="2:27" ht="51" x14ac:dyDescent="0.25">
      <c r="B462" s="10">
        <v>453</v>
      </c>
      <c r="C462" s="11" t="s">
        <v>31</v>
      </c>
      <c r="D462" s="11" t="s">
        <v>32</v>
      </c>
      <c r="E462" s="11" t="s">
        <v>1206</v>
      </c>
      <c r="F462" s="11" t="s">
        <v>1207</v>
      </c>
      <c r="G462" s="11" t="s">
        <v>40</v>
      </c>
      <c r="H462" s="12">
        <v>43461</v>
      </c>
      <c r="I462" s="11" t="s">
        <v>83</v>
      </c>
      <c r="J462" s="11" t="s">
        <v>84</v>
      </c>
      <c r="K462" s="11" t="s">
        <v>671</v>
      </c>
      <c r="L462" s="13">
        <v>1</v>
      </c>
      <c r="M462" s="14">
        <v>36</v>
      </c>
      <c r="N462" s="15">
        <v>661381.87</v>
      </c>
      <c r="O462" s="15">
        <v>648168.75</v>
      </c>
      <c r="P462" s="15">
        <v>374641</v>
      </c>
      <c r="Q462" s="11" t="s">
        <v>1</v>
      </c>
      <c r="R462" s="11" t="s">
        <v>1</v>
      </c>
      <c r="S462" s="11" t="s">
        <v>1</v>
      </c>
      <c r="T462" s="15">
        <v>224915</v>
      </c>
      <c r="U462" s="11" t="s">
        <v>1</v>
      </c>
      <c r="V462" s="11" t="s">
        <v>1</v>
      </c>
      <c r="W462" s="15">
        <v>599556</v>
      </c>
      <c r="X462" s="11" t="s">
        <v>1</v>
      </c>
      <c r="Y462" s="15">
        <v>48612.75</v>
      </c>
      <c r="Z462" s="11" t="s">
        <v>1</v>
      </c>
      <c r="AA462" s="15">
        <v>13213.12</v>
      </c>
    </row>
    <row r="463" spans="2:27" ht="51" x14ac:dyDescent="0.25">
      <c r="B463" s="10">
        <v>454</v>
      </c>
      <c r="C463" s="11" t="s">
        <v>31</v>
      </c>
      <c r="D463" s="11" t="s">
        <v>32</v>
      </c>
      <c r="E463" s="11" t="s">
        <v>1208</v>
      </c>
      <c r="F463" s="11" t="s">
        <v>1209</v>
      </c>
      <c r="G463" s="11" t="s">
        <v>40</v>
      </c>
      <c r="H463" s="12">
        <v>43461</v>
      </c>
      <c r="I463" s="11" t="s">
        <v>83</v>
      </c>
      <c r="J463" s="11" t="s">
        <v>84</v>
      </c>
      <c r="K463" s="11"/>
      <c r="L463" s="13">
        <v>1</v>
      </c>
      <c r="M463" s="14">
        <v>36</v>
      </c>
      <c r="N463" s="15">
        <v>595374</v>
      </c>
      <c r="O463" s="15">
        <v>595374</v>
      </c>
      <c r="P463" s="15">
        <v>344126.16</v>
      </c>
      <c r="Q463" s="11" t="s">
        <v>1</v>
      </c>
      <c r="R463" s="11" t="s">
        <v>1</v>
      </c>
      <c r="S463" s="11" t="s">
        <v>1</v>
      </c>
      <c r="T463" s="15">
        <v>206594.79</v>
      </c>
      <c r="U463" s="11" t="s">
        <v>1</v>
      </c>
      <c r="V463" s="11" t="s">
        <v>1</v>
      </c>
      <c r="W463" s="15">
        <v>595374</v>
      </c>
      <c r="X463" s="15">
        <v>44653.05</v>
      </c>
      <c r="Y463" s="11" t="s">
        <v>1</v>
      </c>
      <c r="Z463" s="11" t="s">
        <v>1</v>
      </c>
      <c r="AA463" s="11" t="s">
        <v>1</v>
      </c>
    </row>
    <row r="464" spans="2:27" ht="51" x14ac:dyDescent="0.25">
      <c r="B464" s="10">
        <v>455</v>
      </c>
      <c r="C464" s="11" t="s">
        <v>31</v>
      </c>
      <c r="D464" s="11" t="s">
        <v>32</v>
      </c>
      <c r="E464" s="11" t="s">
        <v>1210</v>
      </c>
      <c r="F464" s="11" t="s">
        <v>1211</v>
      </c>
      <c r="G464" s="11" t="s">
        <v>104</v>
      </c>
      <c r="H464" s="12">
        <v>43525</v>
      </c>
      <c r="I464" s="11" t="s">
        <v>678</v>
      </c>
      <c r="J464" s="11" t="s">
        <v>679</v>
      </c>
      <c r="K464" s="11" t="s">
        <v>1212</v>
      </c>
      <c r="L464" s="13">
        <v>2</v>
      </c>
      <c r="M464" s="14">
        <v>36</v>
      </c>
      <c r="N464" s="15">
        <v>769679.48</v>
      </c>
      <c r="O464" s="15">
        <v>754401.98</v>
      </c>
      <c r="P464" s="15">
        <v>542641.34</v>
      </c>
      <c r="Q464" s="11" t="s">
        <v>1</v>
      </c>
      <c r="R464" s="11" t="s">
        <v>1</v>
      </c>
      <c r="S464" s="11" t="s">
        <v>1</v>
      </c>
      <c r="T464" s="11" t="s">
        <v>1</v>
      </c>
      <c r="U464" s="11" t="s">
        <v>1</v>
      </c>
      <c r="V464" s="11" t="s">
        <v>1</v>
      </c>
      <c r="W464" s="15">
        <v>542641.34</v>
      </c>
      <c r="X464" s="11" t="s">
        <v>1</v>
      </c>
      <c r="Y464" s="15">
        <v>211760.64000000001</v>
      </c>
      <c r="Z464" s="11" t="s">
        <v>1</v>
      </c>
      <c r="AA464" s="15">
        <v>15277.5</v>
      </c>
    </row>
    <row r="465" spans="2:27" ht="25.5" x14ac:dyDescent="0.25">
      <c r="B465" s="10">
        <v>456</v>
      </c>
      <c r="C465" s="11" t="s">
        <v>31</v>
      </c>
      <c r="D465" s="11" t="s">
        <v>32</v>
      </c>
      <c r="E465" s="11" t="s">
        <v>1213</v>
      </c>
      <c r="F465" s="11" t="s">
        <v>1214</v>
      </c>
      <c r="G465" s="11" t="s">
        <v>40</v>
      </c>
      <c r="H465" s="12">
        <v>43462</v>
      </c>
      <c r="I465" s="11" t="s">
        <v>83</v>
      </c>
      <c r="J465" s="11" t="s">
        <v>84</v>
      </c>
      <c r="K465" s="11" t="s">
        <v>530</v>
      </c>
      <c r="L465" s="13">
        <v>1</v>
      </c>
      <c r="M465" s="14">
        <v>36</v>
      </c>
      <c r="N465" s="15">
        <v>350833.78</v>
      </c>
      <c r="O465" s="15">
        <v>350833.78</v>
      </c>
      <c r="P465" s="15">
        <v>202781.92</v>
      </c>
      <c r="Q465" s="11" t="s">
        <v>1</v>
      </c>
      <c r="R465" s="11" t="s">
        <v>1</v>
      </c>
      <c r="S465" s="11" t="s">
        <v>1</v>
      </c>
      <c r="T465" s="15">
        <v>121739.32</v>
      </c>
      <c r="U465" s="11" t="s">
        <v>1</v>
      </c>
      <c r="V465" s="11" t="s">
        <v>1</v>
      </c>
      <c r="W465" s="15">
        <v>347383.78</v>
      </c>
      <c r="X465" s="15">
        <v>22862.54</v>
      </c>
      <c r="Y465" s="15">
        <v>3450</v>
      </c>
      <c r="Z465" s="11" t="s">
        <v>1</v>
      </c>
      <c r="AA465" s="11" t="s">
        <v>1</v>
      </c>
    </row>
    <row r="466" spans="2:27" ht="38.25" x14ac:dyDescent="0.25">
      <c r="B466" s="10">
        <v>457</v>
      </c>
      <c r="C466" s="11" t="s">
        <v>31</v>
      </c>
      <c r="D466" s="11" t="s">
        <v>32</v>
      </c>
      <c r="E466" s="11" t="s">
        <v>1215</v>
      </c>
      <c r="F466" s="11" t="s">
        <v>1216</v>
      </c>
      <c r="G466" s="11" t="s">
        <v>104</v>
      </c>
      <c r="H466" s="12">
        <v>43565</v>
      </c>
      <c r="I466" s="11" t="s">
        <v>590</v>
      </c>
      <c r="J466" s="11" t="s">
        <v>591</v>
      </c>
      <c r="K466" s="11"/>
      <c r="L466" s="13">
        <v>2</v>
      </c>
      <c r="M466" s="14">
        <v>36</v>
      </c>
      <c r="N466" s="15">
        <v>768223.09</v>
      </c>
      <c r="O466" s="15">
        <v>756694.09</v>
      </c>
      <c r="P466" s="15">
        <v>519319.15</v>
      </c>
      <c r="Q466" s="11" t="s">
        <v>1</v>
      </c>
      <c r="R466" s="11" t="s">
        <v>1</v>
      </c>
      <c r="S466" s="11" t="s">
        <v>1</v>
      </c>
      <c r="T466" s="11" t="s">
        <v>1</v>
      </c>
      <c r="U466" s="11" t="s">
        <v>1</v>
      </c>
      <c r="V466" s="11" t="s">
        <v>1</v>
      </c>
      <c r="W466" s="15">
        <v>519319.15</v>
      </c>
      <c r="X466" s="11" t="s">
        <v>1</v>
      </c>
      <c r="Y466" s="15">
        <v>237374.94</v>
      </c>
      <c r="Z466" s="11" t="s">
        <v>1</v>
      </c>
      <c r="AA466" s="15">
        <v>11529</v>
      </c>
    </row>
    <row r="467" spans="2:27" ht="38.25" x14ac:dyDescent="0.25">
      <c r="B467" s="10">
        <v>458</v>
      </c>
      <c r="C467" s="11" t="s">
        <v>31</v>
      </c>
      <c r="D467" s="11" t="s">
        <v>32</v>
      </c>
      <c r="E467" s="11" t="s">
        <v>1217</v>
      </c>
      <c r="F467" s="11" t="s">
        <v>1218</v>
      </c>
      <c r="G467" s="11" t="s">
        <v>104</v>
      </c>
      <c r="H467" s="12">
        <v>43556</v>
      </c>
      <c r="I467" s="11" t="s">
        <v>47</v>
      </c>
      <c r="J467" s="11" t="s">
        <v>48</v>
      </c>
      <c r="K467" s="11" t="s">
        <v>1219</v>
      </c>
      <c r="L467" s="13">
        <v>2</v>
      </c>
      <c r="M467" s="14">
        <v>36</v>
      </c>
      <c r="N467" s="15">
        <v>645180</v>
      </c>
      <c r="O467" s="15">
        <v>645180</v>
      </c>
      <c r="P467" s="15">
        <v>372914.04</v>
      </c>
      <c r="Q467" s="11" t="s">
        <v>1</v>
      </c>
      <c r="R467" s="11" t="s">
        <v>1</v>
      </c>
      <c r="S467" s="11" t="s">
        <v>1</v>
      </c>
      <c r="T467" s="15">
        <v>223877.46</v>
      </c>
      <c r="U467" s="11" t="s">
        <v>1</v>
      </c>
      <c r="V467" s="11" t="s">
        <v>1</v>
      </c>
      <c r="W467" s="15">
        <v>606421.12</v>
      </c>
      <c r="X467" s="15">
        <v>9629.6200000000008</v>
      </c>
      <c r="Y467" s="15">
        <v>38758.879999999997</v>
      </c>
      <c r="Z467" s="11" t="s">
        <v>1</v>
      </c>
      <c r="AA467" s="11" t="s">
        <v>1</v>
      </c>
    </row>
    <row r="468" spans="2:27" ht="25.5" x14ac:dyDescent="0.25">
      <c r="B468" s="10">
        <v>459</v>
      </c>
      <c r="C468" s="11" t="s">
        <v>31</v>
      </c>
      <c r="D468" s="11" t="s">
        <v>32</v>
      </c>
      <c r="E468" s="11" t="s">
        <v>1220</v>
      </c>
      <c r="F468" s="11" t="s">
        <v>1221</v>
      </c>
      <c r="G468" s="11" t="s">
        <v>40</v>
      </c>
      <c r="H468" s="12">
        <v>43441</v>
      </c>
      <c r="I468" s="11" t="s">
        <v>1222</v>
      </c>
      <c r="J468" s="11" t="s">
        <v>1223</v>
      </c>
      <c r="K468" s="11"/>
      <c r="L468" s="13">
        <v>3</v>
      </c>
      <c r="M468" s="14">
        <v>30</v>
      </c>
      <c r="N468" s="15">
        <v>891771.04</v>
      </c>
      <c r="O468" s="15">
        <v>747598.92</v>
      </c>
      <c r="P468" s="15">
        <v>598079.13</v>
      </c>
      <c r="Q468" s="11" t="s">
        <v>1</v>
      </c>
      <c r="R468" s="11" t="s">
        <v>1</v>
      </c>
      <c r="S468" s="11" t="s">
        <v>1</v>
      </c>
      <c r="T468" s="11" t="s">
        <v>1</v>
      </c>
      <c r="U468" s="11" t="s">
        <v>1</v>
      </c>
      <c r="V468" s="11" t="s">
        <v>1</v>
      </c>
      <c r="W468" s="15">
        <v>598079.13</v>
      </c>
      <c r="X468" s="11" t="s">
        <v>1</v>
      </c>
      <c r="Y468" s="15">
        <v>149519.79</v>
      </c>
      <c r="Z468" s="11" t="s">
        <v>1</v>
      </c>
      <c r="AA468" s="15">
        <v>144172.12</v>
      </c>
    </row>
    <row r="469" spans="2:27" ht="25.5" x14ac:dyDescent="0.25">
      <c r="B469" s="10">
        <v>460</v>
      </c>
      <c r="C469" s="11" t="s">
        <v>31</v>
      </c>
      <c r="D469" s="11" t="s">
        <v>32</v>
      </c>
      <c r="E469" s="11" t="s">
        <v>1224</v>
      </c>
      <c r="F469" s="11" t="s">
        <v>1225</v>
      </c>
      <c r="G469" s="11" t="s">
        <v>104</v>
      </c>
      <c r="H469" s="12">
        <v>43585</v>
      </c>
      <c r="I469" s="11" t="s">
        <v>1226</v>
      </c>
      <c r="J469" s="11" t="s">
        <v>1227</v>
      </c>
      <c r="K469" s="11"/>
      <c r="L469" s="13">
        <v>3</v>
      </c>
      <c r="M469" s="14">
        <v>31</v>
      </c>
      <c r="N469" s="15">
        <v>425130.35</v>
      </c>
      <c r="O469" s="15">
        <v>424749.95</v>
      </c>
      <c r="P469" s="15">
        <v>303398.89</v>
      </c>
      <c r="Q469" s="11" t="s">
        <v>1</v>
      </c>
      <c r="R469" s="11" t="s">
        <v>1</v>
      </c>
      <c r="S469" s="11" t="s">
        <v>1</v>
      </c>
      <c r="T469" s="11" t="s">
        <v>1</v>
      </c>
      <c r="U469" s="11" t="s">
        <v>1</v>
      </c>
      <c r="V469" s="11" t="s">
        <v>1</v>
      </c>
      <c r="W469" s="15">
        <v>303398.89</v>
      </c>
      <c r="X469" s="11" t="s">
        <v>1</v>
      </c>
      <c r="Y469" s="15">
        <v>121351.06</v>
      </c>
      <c r="Z469" s="11" t="s">
        <v>1</v>
      </c>
      <c r="AA469" s="15">
        <v>380.4</v>
      </c>
    </row>
    <row r="470" spans="2:27" ht="38.25" x14ac:dyDescent="0.25">
      <c r="B470" s="10">
        <v>461</v>
      </c>
      <c r="C470" s="11" t="s">
        <v>31</v>
      </c>
      <c r="D470" s="11" t="s">
        <v>32</v>
      </c>
      <c r="E470" s="11" t="s">
        <v>1228</v>
      </c>
      <c r="F470" s="11" t="s">
        <v>1229</v>
      </c>
      <c r="G470" s="11" t="s">
        <v>40</v>
      </c>
      <c r="H470" s="12">
        <v>43462</v>
      </c>
      <c r="I470" s="11" t="s">
        <v>47</v>
      </c>
      <c r="J470" s="11" t="s">
        <v>48</v>
      </c>
      <c r="K470" s="11" t="s">
        <v>1230</v>
      </c>
      <c r="L470" s="13">
        <v>4</v>
      </c>
      <c r="M470" s="14">
        <v>36</v>
      </c>
      <c r="N470" s="15">
        <v>587302.56999999995</v>
      </c>
      <c r="O470" s="15">
        <v>587302.56999999995</v>
      </c>
      <c r="P470" s="15">
        <v>339460.86</v>
      </c>
      <c r="Q470" s="11" t="s">
        <v>1</v>
      </c>
      <c r="R470" s="11" t="s">
        <v>1</v>
      </c>
      <c r="S470" s="11" t="s">
        <v>1</v>
      </c>
      <c r="T470" s="15">
        <v>203794</v>
      </c>
      <c r="U470" s="11" t="s">
        <v>1</v>
      </c>
      <c r="V470" s="11" t="s">
        <v>1</v>
      </c>
      <c r="W470" s="15">
        <v>569683.49</v>
      </c>
      <c r="X470" s="15">
        <v>26428.63</v>
      </c>
      <c r="Y470" s="15">
        <v>17619.080000000002</v>
      </c>
      <c r="Z470" s="11" t="s">
        <v>1</v>
      </c>
      <c r="AA470" s="11" t="s">
        <v>1</v>
      </c>
    </row>
    <row r="471" spans="2:27" ht="25.5" x14ac:dyDescent="0.25">
      <c r="B471" s="10">
        <v>462</v>
      </c>
      <c r="C471" s="11" t="s">
        <v>31</v>
      </c>
      <c r="D471" s="11" t="s">
        <v>32</v>
      </c>
      <c r="E471" s="11" t="s">
        <v>1231</v>
      </c>
      <c r="F471" s="11" t="s">
        <v>1232</v>
      </c>
      <c r="G471" s="11" t="s">
        <v>104</v>
      </c>
      <c r="H471" s="12">
        <v>43544</v>
      </c>
      <c r="I471" s="11" t="s">
        <v>301</v>
      </c>
      <c r="J471" s="11" t="s">
        <v>302</v>
      </c>
      <c r="K471" s="11" t="s">
        <v>1233</v>
      </c>
      <c r="L471" s="13">
        <v>2</v>
      </c>
      <c r="M471" s="14">
        <v>36</v>
      </c>
      <c r="N471" s="15">
        <v>654878.69999999995</v>
      </c>
      <c r="O471" s="15">
        <v>648538.69999999995</v>
      </c>
      <c r="P471" s="15">
        <v>374855.36</v>
      </c>
      <c r="Q471" s="11" t="s">
        <v>1</v>
      </c>
      <c r="R471" s="11" t="s">
        <v>1</v>
      </c>
      <c r="S471" s="11" t="s">
        <v>1</v>
      </c>
      <c r="T471" s="15">
        <v>225042.94</v>
      </c>
      <c r="U471" s="11" t="s">
        <v>1</v>
      </c>
      <c r="V471" s="11" t="s">
        <v>1</v>
      </c>
      <c r="W471" s="15">
        <v>633887.65</v>
      </c>
      <c r="X471" s="15">
        <v>33989.35</v>
      </c>
      <c r="Y471" s="15">
        <v>14651.05</v>
      </c>
      <c r="Z471" s="15">
        <v>1740</v>
      </c>
      <c r="AA471" s="15">
        <v>4600</v>
      </c>
    </row>
    <row r="472" spans="2:27" ht="38.25" x14ac:dyDescent="0.25">
      <c r="B472" s="10">
        <v>463</v>
      </c>
      <c r="C472" s="11" t="s">
        <v>31</v>
      </c>
      <c r="D472" s="11" t="s">
        <v>32</v>
      </c>
      <c r="E472" s="11" t="s">
        <v>1234</v>
      </c>
      <c r="F472" s="11" t="s">
        <v>1235</v>
      </c>
      <c r="G472" s="11" t="s">
        <v>40</v>
      </c>
      <c r="H472" s="12">
        <v>43462</v>
      </c>
      <c r="I472" s="11" t="s">
        <v>66</v>
      </c>
      <c r="J472" s="11" t="s">
        <v>67</v>
      </c>
      <c r="K472" s="11" t="s">
        <v>1236</v>
      </c>
      <c r="L472" s="13">
        <v>3</v>
      </c>
      <c r="M472" s="14">
        <v>36</v>
      </c>
      <c r="N472" s="15">
        <v>648600</v>
      </c>
      <c r="O472" s="15">
        <v>648600</v>
      </c>
      <c r="P472" s="15">
        <v>374890.8</v>
      </c>
      <c r="Q472" s="11" t="s">
        <v>1</v>
      </c>
      <c r="R472" s="11" t="s">
        <v>1</v>
      </c>
      <c r="S472" s="11" t="s">
        <v>1</v>
      </c>
      <c r="T472" s="15">
        <v>225064.19</v>
      </c>
      <c r="U472" s="11" t="s">
        <v>1</v>
      </c>
      <c r="V472" s="11" t="s">
        <v>1</v>
      </c>
      <c r="W472" s="15">
        <v>621034.5</v>
      </c>
      <c r="X472" s="15">
        <v>21079.51</v>
      </c>
      <c r="Y472" s="15">
        <v>27565.5</v>
      </c>
      <c r="Z472" s="11" t="s">
        <v>1</v>
      </c>
      <c r="AA472" s="11" t="s">
        <v>1</v>
      </c>
    </row>
    <row r="473" spans="2:27" ht="51" x14ac:dyDescent="0.25">
      <c r="B473" s="10">
        <v>464</v>
      </c>
      <c r="C473" s="11" t="s">
        <v>31</v>
      </c>
      <c r="D473" s="11" t="s">
        <v>32</v>
      </c>
      <c r="E473" s="11" t="s">
        <v>1237</v>
      </c>
      <c r="F473" s="11" t="s">
        <v>1238</v>
      </c>
      <c r="G473" s="11" t="s">
        <v>104</v>
      </c>
      <c r="H473" s="12">
        <v>43549</v>
      </c>
      <c r="I473" s="11" t="s">
        <v>47</v>
      </c>
      <c r="J473" s="11" t="s">
        <v>48</v>
      </c>
      <c r="K473" s="11"/>
      <c r="L473" s="13">
        <v>3</v>
      </c>
      <c r="M473" s="14">
        <v>36</v>
      </c>
      <c r="N473" s="15">
        <v>648000</v>
      </c>
      <c r="O473" s="15">
        <v>648000</v>
      </c>
      <c r="P473" s="15">
        <v>374544</v>
      </c>
      <c r="Q473" s="11" t="s">
        <v>1</v>
      </c>
      <c r="R473" s="11" t="s">
        <v>1</v>
      </c>
      <c r="S473" s="11" t="s">
        <v>1</v>
      </c>
      <c r="T473" s="15">
        <v>224856</v>
      </c>
      <c r="U473" s="11" t="s">
        <v>1</v>
      </c>
      <c r="V473" s="11" t="s">
        <v>1</v>
      </c>
      <c r="W473" s="15">
        <v>609120</v>
      </c>
      <c r="X473" s="15">
        <v>9720</v>
      </c>
      <c r="Y473" s="15">
        <v>38880</v>
      </c>
      <c r="Z473" s="11" t="s">
        <v>1</v>
      </c>
      <c r="AA473" s="11" t="s">
        <v>1</v>
      </c>
    </row>
    <row r="474" spans="2:27" ht="51" x14ac:dyDescent="0.25">
      <c r="B474" s="10">
        <v>465</v>
      </c>
      <c r="C474" s="11" t="s">
        <v>31</v>
      </c>
      <c r="D474" s="11" t="s">
        <v>32</v>
      </c>
      <c r="E474" s="11" t="s">
        <v>1239</v>
      </c>
      <c r="F474" s="11" t="s">
        <v>1240</v>
      </c>
      <c r="G474" s="11" t="s">
        <v>40</v>
      </c>
      <c r="H474" s="12">
        <v>43441</v>
      </c>
      <c r="I474" s="11" t="s">
        <v>139</v>
      </c>
      <c r="J474" s="11" t="s">
        <v>140</v>
      </c>
      <c r="K474" s="11"/>
      <c r="L474" s="13">
        <v>1</v>
      </c>
      <c r="M474" s="14">
        <v>36</v>
      </c>
      <c r="N474" s="15">
        <v>262428.42</v>
      </c>
      <c r="O474" s="15">
        <v>242742.39</v>
      </c>
      <c r="P474" s="15">
        <v>146066.35999999999</v>
      </c>
      <c r="Q474" s="11" t="s">
        <v>1</v>
      </c>
      <c r="R474" s="11" t="s">
        <v>1</v>
      </c>
      <c r="S474" s="11" t="s">
        <v>1</v>
      </c>
      <c r="T474" s="15">
        <v>96676.03</v>
      </c>
      <c r="U474" s="11" t="s">
        <v>1</v>
      </c>
      <c r="V474" s="11" t="s">
        <v>1</v>
      </c>
      <c r="W474" s="15">
        <v>242742.39</v>
      </c>
      <c r="X474" s="11" t="s">
        <v>1</v>
      </c>
      <c r="Y474" s="11" t="s">
        <v>1</v>
      </c>
      <c r="Z474" s="15">
        <v>19686.03</v>
      </c>
      <c r="AA474" s="11" t="s">
        <v>1</v>
      </c>
    </row>
    <row r="475" spans="2:27" ht="63.75" x14ac:dyDescent="0.25">
      <c r="B475" s="10">
        <v>466</v>
      </c>
      <c r="C475" s="11" t="s">
        <v>31</v>
      </c>
      <c r="D475" s="11" t="s">
        <v>32</v>
      </c>
      <c r="E475" s="11" t="s">
        <v>1241</v>
      </c>
      <c r="F475" s="11" t="s">
        <v>1242</v>
      </c>
      <c r="G475" s="11" t="s">
        <v>40</v>
      </c>
      <c r="H475" s="12">
        <v>43441</v>
      </c>
      <c r="I475" s="11" t="s">
        <v>489</v>
      </c>
      <c r="J475" s="11" t="s">
        <v>490</v>
      </c>
      <c r="K475" s="11" t="s">
        <v>1243</v>
      </c>
      <c r="L475" s="13">
        <v>3</v>
      </c>
      <c r="M475" s="14">
        <v>36</v>
      </c>
      <c r="N475" s="15">
        <v>648466.78</v>
      </c>
      <c r="O475" s="15">
        <v>648466.78</v>
      </c>
      <c r="P475" s="15">
        <v>374813.8</v>
      </c>
      <c r="Q475" s="11" t="s">
        <v>1</v>
      </c>
      <c r="R475" s="11" t="s">
        <v>1</v>
      </c>
      <c r="S475" s="11" t="s">
        <v>1</v>
      </c>
      <c r="T475" s="15">
        <v>225017.97</v>
      </c>
      <c r="U475" s="11" t="s">
        <v>1</v>
      </c>
      <c r="V475" s="11" t="s">
        <v>1</v>
      </c>
      <c r="W475" s="15">
        <v>599831.77</v>
      </c>
      <c r="X475" s="11" t="s">
        <v>1</v>
      </c>
      <c r="Y475" s="15">
        <v>48635.01</v>
      </c>
      <c r="Z475" s="11" t="s">
        <v>1</v>
      </c>
      <c r="AA475" s="11" t="s">
        <v>1</v>
      </c>
    </row>
    <row r="476" spans="2:27" ht="38.25" x14ac:dyDescent="0.25">
      <c r="B476" s="10">
        <v>467</v>
      </c>
      <c r="C476" s="11" t="s">
        <v>31</v>
      </c>
      <c r="D476" s="11" t="s">
        <v>32</v>
      </c>
      <c r="E476" s="11" t="s">
        <v>1244</v>
      </c>
      <c r="F476" s="11" t="s">
        <v>1245</v>
      </c>
      <c r="G476" s="11" t="s">
        <v>40</v>
      </c>
      <c r="H476" s="12">
        <v>43461</v>
      </c>
      <c r="I476" s="11" t="s">
        <v>47</v>
      </c>
      <c r="J476" s="11" t="s">
        <v>48</v>
      </c>
      <c r="K476" s="11"/>
      <c r="L476" s="13">
        <v>1</v>
      </c>
      <c r="M476" s="14">
        <v>36</v>
      </c>
      <c r="N476" s="15">
        <v>600000.01</v>
      </c>
      <c r="O476" s="15">
        <v>600000.01</v>
      </c>
      <c r="P476" s="15">
        <v>346800.02</v>
      </c>
      <c r="Q476" s="11" t="s">
        <v>1</v>
      </c>
      <c r="R476" s="11" t="s">
        <v>1</v>
      </c>
      <c r="S476" s="11" t="s">
        <v>1</v>
      </c>
      <c r="T476" s="15">
        <v>208200</v>
      </c>
      <c r="U476" s="11" t="s">
        <v>1</v>
      </c>
      <c r="V476" s="11" t="s">
        <v>1</v>
      </c>
      <c r="W476" s="15">
        <v>600000.01</v>
      </c>
      <c r="X476" s="15">
        <v>44999.99</v>
      </c>
      <c r="Y476" s="11" t="s">
        <v>1</v>
      </c>
      <c r="Z476" s="11" t="s">
        <v>1</v>
      </c>
      <c r="AA476" s="11" t="s">
        <v>1</v>
      </c>
    </row>
    <row r="477" spans="2:27" ht="38.25" x14ac:dyDescent="0.25">
      <c r="B477" s="10">
        <v>468</v>
      </c>
      <c r="C477" s="11" t="s">
        <v>31</v>
      </c>
      <c r="D477" s="11" t="s">
        <v>32</v>
      </c>
      <c r="E477" s="11" t="s">
        <v>1246</v>
      </c>
      <c r="F477" s="11" t="s">
        <v>1247</v>
      </c>
      <c r="G477" s="11" t="s">
        <v>40</v>
      </c>
      <c r="H477" s="12">
        <v>43441</v>
      </c>
      <c r="I477" s="11" t="s">
        <v>1248</v>
      </c>
      <c r="J477" s="11" t="s">
        <v>1249</v>
      </c>
      <c r="K477" s="11"/>
      <c r="L477" s="13">
        <v>3</v>
      </c>
      <c r="M477" s="14">
        <v>24</v>
      </c>
      <c r="N477" s="15">
        <v>849236.6</v>
      </c>
      <c r="O477" s="15">
        <v>727086.13</v>
      </c>
      <c r="P477" s="15">
        <v>581668.9</v>
      </c>
      <c r="Q477" s="11" t="s">
        <v>1</v>
      </c>
      <c r="R477" s="11" t="s">
        <v>1</v>
      </c>
      <c r="S477" s="11" t="s">
        <v>1</v>
      </c>
      <c r="T477" s="11" t="s">
        <v>1</v>
      </c>
      <c r="U477" s="11" t="s">
        <v>1</v>
      </c>
      <c r="V477" s="11" t="s">
        <v>1</v>
      </c>
      <c r="W477" s="15">
        <v>581668.9</v>
      </c>
      <c r="X477" s="11" t="s">
        <v>1</v>
      </c>
      <c r="Y477" s="15">
        <v>145417.23000000001</v>
      </c>
      <c r="Z477" s="11" t="s">
        <v>1</v>
      </c>
      <c r="AA477" s="15">
        <v>122150.47</v>
      </c>
    </row>
    <row r="478" spans="2:27" ht="63.75" x14ac:dyDescent="0.25">
      <c r="B478" s="10">
        <v>469</v>
      </c>
      <c r="C478" s="11" t="s">
        <v>31</v>
      </c>
      <c r="D478" s="11" t="s">
        <v>32</v>
      </c>
      <c r="E478" s="11" t="s">
        <v>1250</v>
      </c>
      <c r="F478" s="11" t="s">
        <v>1251</v>
      </c>
      <c r="G478" s="11" t="s">
        <v>40</v>
      </c>
      <c r="H478" s="12">
        <v>43441</v>
      </c>
      <c r="I478" s="11" t="s">
        <v>1252</v>
      </c>
      <c r="J478" s="11" t="s">
        <v>1253</v>
      </c>
      <c r="K478" s="11"/>
      <c r="L478" s="13">
        <v>1</v>
      </c>
      <c r="M478" s="14">
        <v>36</v>
      </c>
      <c r="N478" s="15">
        <v>543722.68999999994</v>
      </c>
      <c r="O478" s="15">
        <v>543722.68999999994</v>
      </c>
      <c r="P478" s="15">
        <v>380205.7</v>
      </c>
      <c r="Q478" s="11" t="s">
        <v>1</v>
      </c>
      <c r="R478" s="11" t="s">
        <v>1</v>
      </c>
      <c r="S478" s="11" t="s">
        <v>1</v>
      </c>
      <c r="T478" s="11" t="s">
        <v>1</v>
      </c>
      <c r="U478" s="11" t="s">
        <v>1</v>
      </c>
      <c r="V478" s="11" t="s">
        <v>1</v>
      </c>
      <c r="W478" s="15">
        <v>380205.7</v>
      </c>
      <c r="X478" s="11" t="s">
        <v>1</v>
      </c>
      <c r="Y478" s="15">
        <v>163516.99</v>
      </c>
      <c r="Z478" s="11" t="s">
        <v>1</v>
      </c>
      <c r="AA478" s="11" t="s">
        <v>1</v>
      </c>
    </row>
    <row r="479" spans="2:27" ht="63.75" x14ac:dyDescent="0.25">
      <c r="B479" s="10">
        <v>470</v>
      </c>
      <c r="C479" s="11" t="s">
        <v>31</v>
      </c>
      <c r="D479" s="11" t="s">
        <v>32</v>
      </c>
      <c r="E479" s="11" t="s">
        <v>1254</v>
      </c>
      <c r="F479" s="11" t="s">
        <v>1255</v>
      </c>
      <c r="G479" s="11" t="s">
        <v>40</v>
      </c>
      <c r="H479" s="12">
        <v>43461</v>
      </c>
      <c r="I479" s="11" t="s">
        <v>47</v>
      </c>
      <c r="J479" s="11" t="s">
        <v>48</v>
      </c>
      <c r="K479" s="11" t="s">
        <v>1256</v>
      </c>
      <c r="L479" s="13">
        <v>3</v>
      </c>
      <c r="M479" s="14">
        <v>36</v>
      </c>
      <c r="N479" s="15">
        <v>648648</v>
      </c>
      <c r="O479" s="15">
        <v>648648</v>
      </c>
      <c r="P479" s="15">
        <v>374918.54</v>
      </c>
      <c r="Q479" s="11" t="s">
        <v>1</v>
      </c>
      <c r="R479" s="11" t="s">
        <v>1</v>
      </c>
      <c r="S479" s="11" t="s">
        <v>1</v>
      </c>
      <c r="T479" s="15">
        <v>225080.86</v>
      </c>
      <c r="U479" s="11" t="s">
        <v>1</v>
      </c>
      <c r="V479" s="11" t="s">
        <v>1</v>
      </c>
      <c r="W479" s="15">
        <v>599999.4</v>
      </c>
      <c r="X479" s="11" t="s">
        <v>1</v>
      </c>
      <c r="Y479" s="15">
        <v>48648.6</v>
      </c>
      <c r="Z479" s="11" t="s">
        <v>1</v>
      </c>
      <c r="AA479" s="11" t="s">
        <v>1</v>
      </c>
    </row>
    <row r="480" spans="2:27" ht="51" x14ac:dyDescent="0.25">
      <c r="B480" s="10">
        <v>471</v>
      </c>
      <c r="C480" s="11" t="s">
        <v>31</v>
      </c>
      <c r="D480" s="11" t="s">
        <v>32</v>
      </c>
      <c r="E480" s="11" t="s">
        <v>1257</v>
      </c>
      <c r="F480" s="11" t="s">
        <v>1258</v>
      </c>
      <c r="G480" s="11" t="s">
        <v>40</v>
      </c>
      <c r="H480" s="12">
        <v>43461</v>
      </c>
      <c r="I480" s="11" t="s">
        <v>47</v>
      </c>
      <c r="J480" s="11" t="s">
        <v>48</v>
      </c>
      <c r="K480" s="11" t="s">
        <v>1094</v>
      </c>
      <c r="L480" s="13">
        <v>3</v>
      </c>
      <c r="M480" s="14">
        <v>36</v>
      </c>
      <c r="N480" s="15">
        <v>648648</v>
      </c>
      <c r="O480" s="15">
        <v>648648</v>
      </c>
      <c r="P480" s="15">
        <v>374918.54</v>
      </c>
      <c r="Q480" s="11" t="s">
        <v>1</v>
      </c>
      <c r="R480" s="11" t="s">
        <v>1</v>
      </c>
      <c r="S480" s="11" t="s">
        <v>1</v>
      </c>
      <c r="T480" s="15">
        <v>225080.86</v>
      </c>
      <c r="U480" s="11" t="s">
        <v>1</v>
      </c>
      <c r="V480" s="11" t="s">
        <v>1</v>
      </c>
      <c r="W480" s="15">
        <v>599999.4</v>
      </c>
      <c r="X480" s="11" t="s">
        <v>1</v>
      </c>
      <c r="Y480" s="15">
        <v>48648.6</v>
      </c>
      <c r="Z480" s="11" t="s">
        <v>1</v>
      </c>
      <c r="AA480" s="11" t="s">
        <v>1</v>
      </c>
    </row>
    <row r="481" spans="2:27" ht="51" x14ac:dyDescent="0.25">
      <c r="B481" s="10">
        <v>472</v>
      </c>
      <c r="C481" s="11" t="s">
        <v>31</v>
      </c>
      <c r="D481" s="11" t="s">
        <v>32</v>
      </c>
      <c r="E481" s="11" t="s">
        <v>1259</v>
      </c>
      <c r="F481" s="11" t="s">
        <v>1260</v>
      </c>
      <c r="G481" s="11" t="s">
        <v>40</v>
      </c>
      <c r="H481" s="12">
        <v>43462</v>
      </c>
      <c r="I481" s="11" t="s">
        <v>47</v>
      </c>
      <c r="J481" s="11" t="s">
        <v>48</v>
      </c>
      <c r="K481" s="11"/>
      <c r="L481" s="13">
        <v>2</v>
      </c>
      <c r="M481" s="14">
        <v>30</v>
      </c>
      <c r="N481" s="15">
        <v>620000</v>
      </c>
      <c r="O481" s="15">
        <v>620000</v>
      </c>
      <c r="P481" s="15">
        <v>358360</v>
      </c>
      <c r="Q481" s="11" t="s">
        <v>1</v>
      </c>
      <c r="R481" s="11" t="s">
        <v>1</v>
      </c>
      <c r="S481" s="11" t="s">
        <v>1</v>
      </c>
      <c r="T481" s="15">
        <v>215140</v>
      </c>
      <c r="U481" s="11" t="s">
        <v>1</v>
      </c>
      <c r="V481" s="11" t="s">
        <v>1</v>
      </c>
      <c r="W481" s="15">
        <v>589000</v>
      </c>
      <c r="X481" s="15">
        <v>15500</v>
      </c>
      <c r="Y481" s="15">
        <v>31000</v>
      </c>
      <c r="Z481" s="11" t="s">
        <v>1</v>
      </c>
      <c r="AA481" s="11" t="s">
        <v>1</v>
      </c>
    </row>
    <row r="482" spans="2:27" ht="25.5" x14ac:dyDescent="0.25">
      <c r="B482" s="10">
        <v>473</v>
      </c>
      <c r="C482" s="11" t="s">
        <v>31</v>
      </c>
      <c r="D482" s="11" t="s">
        <v>32</v>
      </c>
      <c r="E482" s="11" t="s">
        <v>1261</v>
      </c>
      <c r="F482" s="11" t="s">
        <v>1262</v>
      </c>
      <c r="G482" s="11" t="s">
        <v>104</v>
      </c>
      <c r="H482" s="12">
        <v>43550</v>
      </c>
      <c r="I482" s="11" t="s">
        <v>1263</v>
      </c>
      <c r="J482" s="11" t="s">
        <v>1264</v>
      </c>
      <c r="K482" s="11"/>
      <c r="L482" s="13">
        <v>1</v>
      </c>
      <c r="M482" s="14">
        <v>12</v>
      </c>
      <c r="N482" s="15">
        <v>520000</v>
      </c>
      <c r="O482" s="15">
        <v>520000</v>
      </c>
      <c r="P482" s="15">
        <v>364000</v>
      </c>
      <c r="Q482" s="11" t="s">
        <v>1</v>
      </c>
      <c r="R482" s="11" t="s">
        <v>1</v>
      </c>
      <c r="S482" s="11" t="s">
        <v>1</v>
      </c>
      <c r="T482" s="11" t="s">
        <v>1</v>
      </c>
      <c r="U482" s="11" t="s">
        <v>1</v>
      </c>
      <c r="V482" s="11" t="s">
        <v>1</v>
      </c>
      <c r="W482" s="15">
        <v>364000</v>
      </c>
      <c r="X482" s="11" t="s">
        <v>1</v>
      </c>
      <c r="Y482" s="15">
        <v>156000</v>
      </c>
      <c r="Z482" s="11" t="s">
        <v>1</v>
      </c>
      <c r="AA482" s="11" t="s">
        <v>1</v>
      </c>
    </row>
    <row r="483" spans="2:27" ht="25.5" x14ac:dyDescent="0.25">
      <c r="B483" s="10">
        <v>474</v>
      </c>
      <c r="C483" s="11" t="s">
        <v>31</v>
      </c>
      <c r="D483" s="11" t="s">
        <v>32</v>
      </c>
      <c r="E483" s="11" t="s">
        <v>1265</v>
      </c>
      <c r="F483" s="11" t="s">
        <v>1266</v>
      </c>
      <c r="G483" s="11" t="s">
        <v>104</v>
      </c>
      <c r="H483" s="12">
        <v>43542</v>
      </c>
      <c r="I483" s="11" t="s">
        <v>489</v>
      </c>
      <c r="J483" s="11" t="s">
        <v>490</v>
      </c>
      <c r="K483" s="11"/>
      <c r="L483" s="13">
        <v>3</v>
      </c>
      <c r="M483" s="14">
        <v>36</v>
      </c>
      <c r="N483" s="15">
        <v>498026.25</v>
      </c>
      <c r="O483" s="15">
        <v>498026.25</v>
      </c>
      <c r="P483" s="15">
        <v>287859.18</v>
      </c>
      <c r="Q483" s="11" t="s">
        <v>1</v>
      </c>
      <c r="R483" s="11" t="s">
        <v>1</v>
      </c>
      <c r="S483" s="11" t="s">
        <v>1</v>
      </c>
      <c r="T483" s="15">
        <v>172815.1</v>
      </c>
      <c r="U483" s="11" t="s">
        <v>1</v>
      </c>
      <c r="V483" s="11" t="s">
        <v>1</v>
      </c>
      <c r="W483" s="15">
        <v>483120</v>
      </c>
      <c r="X483" s="15">
        <v>22445.72</v>
      </c>
      <c r="Y483" s="15">
        <v>14906.25</v>
      </c>
      <c r="Z483" s="11" t="s">
        <v>1</v>
      </c>
      <c r="AA483" s="11" t="s">
        <v>1</v>
      </c>
    </row>
    <row r="484" spans="2:27" ht="25.5" x14ac:dyDescent="0.25">
      <c r="B484" s="10">
        <v>475</v>
      </c>
      <c r="C484" s="11" t="s">
        <v>31</v>
      </c>
      <c r="D484" s="11" t="s">
        <v>32</v>
      </c>
      <c r="E484" s="11" t="s">
        <v>1267</v>
      </c>
      <c r="F484" s="11" t="s">
        <v>1268</v>
      </c>
      <c r="G484" s="11" t="s">
        <v>40</v>
      </c>
      <c r="H484" s="12">
        <v>43461</v>
      </c>
      <c r="I484" s="11" t="s">
        <v>54</v>
      </c>
      <c r="J484" s="11" t="s">
        <v>55</v>
      </c>
      <c r="K484" s="11" t="s">
        <v>174</v>
      </c>
      <c r="L484" s="13">
        <v>2</v>
      </c>
      <c r="M484" s="14">
        <v>36</v>
      </c>
      <c r="N484" s="15">
        <v>646255.69999999995</v>
      </c>
      <c r="O484" s="15">
        <v>646255.69999999995</v>
      </c>
      <c r="P484" s="15">
        <v>373535.79</v>
      </c>
      <c r="Q484" s="11" t="s">
        <v>1</v>
      </c>
      <c r="R484" s="11" t="s">
        <v>1</v>
      </c>
      <c r="S484" s="11" t="s">
        <v>1</v>
      </c>
      <c r="T484" s="15">
        <v>224250.73</v>
      </c>
      <c r="U484" s="11" t="s">
        <v>1</v>
      </c>
      <c r="V484" s="11" t="s">
        <v>1</v>
      </c>
      <c r="W484" s="15">
        <v>615699.78</v>
      </c>
      <c r="X484" s="15">
        <v>17913.259999999998</v>
      </c>
      <c r="Y484" s="15">
        <v>30555.919999999998</v>
      </c>
      <c r="Z484" s="11" t="s">
        <v>1</v>
      </c>
      <c r="AA484" s="11" t="s">
        <v>1</v>
      </c>
    </row>
    <row r="485" spans="2:27" ht="38.25" x14ac:dyDescent="0.25">
      <c r="B485" s="10">
        <v>476</v>
      </c>
      <c r="C485" s="11" t="s">
        <v>31</v>
      </c>
      <c r="D485" s="11" t="s">
        <v>32</v>
      </c>
      <c r="E485" s="11" t="s">
        <v>1269</v>
      </c>
      <c r="F485" s="11" t="s">
        <v>1270</v>
      </c>
      <c r="G485" s="11" t="s">
        <v>40</v>
      </c>
      <c r="H485" s="12">
        <v>43461</v>
      </c>
      <c r="I485" s="11" t="s">
        <v>284</v>
      </c>
      <c r="J485" s="11" t="s">
        <v>285</v>
      </c>
      <c r="K485" s="11" t="s">
        <v>187</v>
      </c>
      <c r="L485" s="13">
        <v>1</v>
      </c>
      <c r="M485" s="14">
        <v>36</v>
      </c>
      <c r="N485" s="15">
        <v>571460.23</v>
      </c>
      <c r="O485" s="15">
        <v>571460.23</v>
      </c>
      <c r="P485" s="15">
        <v>330304.01</v>
      </c>
      <c r="Q485" s="11" t="s">
        <v>1</v>
      </c>
      <c r="R485" s="11" t="s">
        <v>1</v>
      </c>
      <c r="S485" s="11" t="s">
        <v>1</v>
      </c>
      <c r="T485" s="15">
        <v>198296.7</v>
      </c>
      <c r="U485" s="11" t="s">
        <v>1</v>
      </c>
      <c r="V485" s="11" t="s">
        <v>1</v>
      </c>
      <c r="W485" s="15">
        <v>571460.23</v>
      </c>
      <c r="X485" s="15">
        <v>42859.519999999997</v>
      </c>
      <c r="Y485" s="11" t="s">
        <v>1</v>
      </c>
      <c r="Z485" s="11" t="s">
        <v>1</v>
      </c>
      <c r="AA485" s="11" t="s">
        <v>1</v>
      </c>
    </row>
    <row r="486" spans="2:27" ht="51" x14ac:dyDescent="0.25">
      <c r="B486" s="10">
        <v>477</v>
      </c>
      <c r="C486" s="11" t="s">
        <v>31</v>
      </c>
      <c r="D486" s="11" t="s">
        <v>32</v>
      </c>
      <c r="E486" s="11" t="s">
        <v>1271</v>
      </c>
      <c r="F486" s="11" t="s">
        <v>1272</v>
      </c>
      <c r="G486" s="11" t="s">
        <v>104</v>
      </c>
      <c r="H486" s="12">
        <v>43622</v>
      </c>
      <c r="I486" s="11" t="s">
        <v>83</v>
      </c>
      <c r="J486" s="11" t="s">
        <v>84</v>
      </c>
      <c r="K486" s="11" t="s">
        <v>1273</v>
      </c>
      <c r="L486" s="13">
        <v>1</v>
      </c>
      <c r="M486" s="14">
        <v>24</v>
      </c>
      <c r="N486" s="15">
        <v>792182</v>
      </c>
      <c r="O486" s="15">
        <v>744932</v>
      </c>
      <c r="P486" s="15">
        <v>528529.25</v>
      </c>
      <c r="Q486" s="11" t="s">
        <v>1</v>
      </c>
      <c r="R486" s="11" t="s">
        <v>1</v>
      </c>
      <c r="S486" s="11" t="s">
        <v>1</v>
      </c>
      <c r="T486" s="11" t="s">
        <v>1</v>
      </c>
      <c r="U486" s="11" t="s">
        <v>1</v>
      </c>
      <c r="V486" s="11" t="s">
        <v>1</v>
      </c>
      <c r="W486" s="15">
        <v>528529.25</v>
      </c>
      <c r="X486" s="11" t="s">
        <v>1</v>
      </c>
      <c r="Y486" s="15">
        <v>216402.75</v>
      </c>
      <c r="Z486" s="11" t="s">
        <v>1</v>
      </c>
      <c r="AA486" s="15">
        <v>47250</v>
      </c>
    </row>
    <row r="487" spans="2:27" ht="25.5" x14ac:dyDescent="0.25">
      <c r="B487" s="10">
        <v>478</v>
      </c>
      <c r="C487" s="11" t="s">
        <v>31</v>
      </c>
      <c r="D487" s="11" t="s">
        <v>32</v>
      </c>
      <c r="E487" s="11" t="s">
        <v>1274</v>
      </c>
      <c r="F487" s="11" t="s">
        <v>1275</v>
      </c>
      <c r="G487" s="11" t="s">
        <v>40</v>
      </c>
      <c r="H487" s="12">
        <v>43461</v>
      </c>
      <c r="I487" s="11" t="s">
        <v>47</v>
      </c>
      <c r="J487" s="11" t="s">
        <v>48</v>
      </c>
      <c r="K487" s="11"/>
      <c r="L487" s="13">
        <v>3</v>
      </c>
      <c r="M487" s="14">
        <v>36</v>
      </c>
      <c r="N487" s="15">
        <v>316040</v>
      </c>
      <c r="O487" s="15">
        <v>316040</v>
      </c>
      <c r="P487" s="15">
        <v>182671.12</v>
      </c>
      <c r="Q487" s="11" t="s">
        <v>1</v>
      </c>
      <c r="R487" s="11" t="s">
        <v>1</v>
      </c>
      <c r="S487" s="11" t="s">
        <v>1</v>
      </c>
      <c r="T487" s="15">
        <v>109665.88</v>
      </c>
      <c r="U487" s="11" t="s">
        <v>1</v>
      </c>
      <c r="V487" s="11" t="s">
        <v>1</v>
      </c>
      <c r="W487" s="15">
        <v>316040</v>
      </c>
      <c r="X487" s="15">
        <v>23703</v>
      </c>
      <c r="Y487" s="11" t="s">
        <v>1</v>
      </c>
      <c r="Z487" s="11" t="s">
        <v>1</v>
      </c>
      <c r="AA487" s="11" t="s">
        <v>1</v>
      </c>
    </row>
    <row r="488" spans="2:27" ht="38.25" x14ac:dyDescent="0.25">
      <c r="B488" s="10">
        <v>479</v>
      </c>
      <c r="C488" s="11" t="s">
        <v>31</v>
      </c>
      <c r="D488" s="11" t="s">
        <v>32</v>
      </c>
      <c r="E488" s="11" t="s">
        <v>1276</v>
      </c>
      <c r="F488" s="11" t="s">
        <v>1277</v>
      </c>
      <c r="G488" s="11" t="s">
        <v>40</v>
      </c>
      <c r="H488" s="12">
        <v>43461</v>
      </c>
      <c r="I488" s="11" t="s">
        <v>83</v>
      </c>
      <c r="J488" s="11" t="s">
        <v>84</v>
      </c>
      <c r="K488" s="11" t="s">
        <v>203</v>
      </c>
      <c r="L488" s="13">
        <v>2</v>
      </c>
      <c r="M488" s="14">
        <v>36</v>
      </c>
      <c r="N488" s="15">
        <v>628560.43999999994</v>
      </c>
      <c r="O488" s="15">
        <v>628560.43999999994</v>
      </c>
      <c r="P488" s="15">
        <v>363307.93</v>
      </c>
      <c r="Q488" s="11" t="s">
        <v>1</v>
      </c>
      <c r="R488" s="11" t="s">
        <v>1</v>
      </c>
      <c r="S488" s="11" t="s">
        <v>1</v>
      </c>
      <c r="T488" s="15">
        <v>218110.48</v>
      </c>
      <c r="U488" s="11" t="s">
        <v>1</v>
      </c>
      <c r="V488" s="11" t="s">
        <v>1</v>
      </c>
      <c r="W488" s="15">
        <v>581418.41</v>
      </c>
      <c r="X488" s="11" t="s">
        <v>1</v>
      </c>
      <c r="Y488" s="15">
        <v>47142.03</v>
      </c>
      <c r="Z488" s="11" t="s">
        <v>1</v>
      </c>
      <c r="AA488" s="11" t="s">
        <v>1</v>
      </c>
    </row>
    <row r="489" spans="2:27" ht="38.25" x14ac:dyDescent="0.25">
      <c r="B489" s="10">
        <v>480</v>
      </c>
      <c r="C489" s="11" t="s">
        <v>31</v>
      </c>
      <c r="D489" s="11" t="s">
        <v>32</v>
      </c>
      <c r="E489" s="11" t="s">
        <v>1278</v>
      </c>
      <c r="F489" s="11" t="s">
        <v>1279</v>
      </c>
      <c r="G489" s="11" t="s">
        <v>40</v>
      </c>
      <c r="H489" s="12">
        <v>43461</v>
      </c>
      <c r="I489" s="11" t="s">
        <v>47</v>
      </c>
      <c r="J489" s="11" t="s">
        <v>48</v>
      </c>
      <c r="K489" s="11" t="s">
        <v>1280</v>
      </c>
      <c r="L489" s="13">
        <v>2</v>
      </c>
      <c r="M489" s="14">
        <v>36</v>
      </c>
      <c r="N489" s="15">
        <v>648648</v>
      </c>
      <c r="O489" s="15">
        <v>648648</v>
      </c>
      <c r="P489" s="15">
        <v>374918.54</v>
      </c>
      <c r="Q489" s="11" t="s">
        <v>1</v>
      </c>
      <c r="R489" s="11" t="s">
        <v>1</v>
      </c>
      <c r="S489" s="11" t="s">
        <v>1</v>
      </c>
      <c r="T489" s="15">
        <v>225080.86</v>
      </c>
      <c r="U489" s="11" t="s">
        <v>1</v>
      </c>
      <c r="V489" s="11" t="s">
        <v>1</v>
      </c>
      <c r="W489" s="15">
        <v>599999.4</v>
      </c>
      <c r="X489" s="11" t="s">
        <v>1</v>
      </c>
      <c r="Y489" s="15">
        <v>48648.6</v>
      </c>
      <c r="Z489" s="11" t="s">
        <v>1</v>
      </c>
      <c r="AA489" s="11" t="s">
        <v>1</v>
      </c>
    </row>
    <row r="490" spans="2:27" ht="38.25" x14ac:dyDescent="0.25">
      <c r="B490" s="10">
        <v>481</v>
      </c>
      <c r="C490" s="11" t="s">
        <v>31</v>
      </c>
      <c r="D490" s="11" t="s">
        <v>32</v>
      </c>
      <c r="E490" s="11" t="s">
        <v>1281</v>
      </c>
      <c r="F490" s="11" t="s">
        <v>1282</v>
      </c>
      <c r="G490" s="11" t="s">
        <v>40</v>
      </c>
      <c r="H490" s="12">
        <v>43461</v>
      </c>
      <c r="I490" s="11" t="s">
        <v>47</v>
      </c>
      <c r="J490" s="11" t="s">
        <v>48</v>
      </c>
      <c r="K490" s="11" t="s">
        <v>288</v>
      </c>
      <c r="L490" s="13">
        <v>2</v>
      </c>
      <c r="M490" s="14">
        <v>36</v>
      </c>
      <c r="N490" s="15">
        <v>643438.6</v>
      </c>
      <c r="O490" s="15">
        <v>643438.6</v>
      </c>
      <c r="P490" s="15">
        <v>546922.80000000005</v>
      </c>
      <c r="Q490" s="11" t="s">
        <v>1</v>
      </c>
      <c r="R490" s="11" t="s">
        <v>1</v>
      </c>
      <c r="S490" s="11" t="s">
        <v>1</v>
      </c>
      <c r="T490" s="15">
        <v>48257.88</v>
      </c>
      <c r="U490" s="11" t="s">
        <v>1</v>
      </c>
      <c r="V490" s="11" t="s">
        <v>1</v>
      </c>
      <c r="W490" s="15">
        <v>595180.68000000005</v>
      </c>
      <c r="X490" s="11" t="s">
        <v>1</v>
      </c>
      <c r="Y490" s="15">
        <v>48257.919999999998</v>
      </c>
      <c r="Z490" s="11" t="s">
        <v>1</v>
      </c>
      <c r="AA490" s="11" t="s">
        <v>1</v>
      </c>
    </row>
    <row r="491" spans="2:27" ht="76.5" x14ac:dyDescent="0.25">
      <c r="B491" s="10">
        <v>482</v>
      </c>
      <c r="C491" s="11" t="s">
        <v>31</v>
      </c>
      <c r="D491" s="11" t="s">
        <v>32</v>
      </c>
      <c r="E491" s="11" t="s">
        <v>1283</v>
      </c>
      <c r="F491" s="11" t="s">
        <v>1284</v>
      </c>
      <c r="G491" s="11" t="s">
        <v>40</v>
      </c>
      <c r="H491" s="12">
        <v>43441</v>
      </c>
      <c r="I491" s="11" t="s">
        <v>1285</v>
      </c>
      <c r="J491" s="11" t="s">
        <v>1286</v>
      </c>
      <c r="K491" s="11"/>
      <c r="L491" s="13">
        <v>2</v>
      </c>
      <c r="M491" s="14">
        <v>24</v>
      </c>
      <c r="N491" s="15">
        <v>197758.26</v>
      </c>
      <c r="O491" s="15">
        <v>197758.26</v>
      </c>
      <c r="P491" s="15">
        <v>138430.78</v>
      </c>
      <c r="Q491" s="11" t="s">
        <v>1</v>
      </c>
      <c r="R491" s="11" t="s">
        <v>1</v>
      </c>
      <c r="S491" s="11" t="s">
        <v>1</v>
      </c>
      <c r="T491" s="11" t="s">
        <v>1</v>
      </c>
      <c r="U491" s="11" t="s">
        <v>1</v>
      </c>
      <c r="V491" s="11" t="s">
        <v>1</v>
      </c>
      <c r="W491" s="15">
        <v>138430.78</v>
      </c>
      <c r="X491" s="11" t="s">
        <v>1</v>
      </c>
      <c r="Y491" s="15">
        <v>59327.48</v>
      </c>
      <c r="Z491" s="11" t="s">
        <v>1</v>
      </c>
      <c r="AA491" s="11" t="s">
        <v>1</v>
      </c>
    </row>
    <row r="492" spans="2:27" ht="63.75" x14ac:dyDescent="0.25">
      <c r="B492" s="10">
        <v>483</v>
      </c>
      <c r="C492" s="11" t="s">
        <v>31</v>
      </c>
      <c r="D492" s="11" t="s">
        <v>32</v>
      </c>
      <c r="E492" s="11" t="s">
        <v>1287</v>
      </c>
      <c r="F492" s="11" t="s">
        <v>1288</v>
      </c>
      <c r="G492" s="11" t="s">
        <v>40</v>
      </c>
      <c r="H492" s="12">
        <v>43441</v>
      </c>
      <c r="I492" s="11" t="s">
        <v>1289</v>
      </c>
      <c r="J492" s="11" t="s">
        <v>1290</v>
      </c>
      <c r="K492" s="11"/>
      <c r="L492" s="13">
        <v>1</v>
      </c>
      <c r="M492" s="14">
        <v>36</v>
      </c>
      <c r="N492" s="15">
        <v>623037.29</v>
      </c>
      <c r="O492" s="15">
        <v>623037.29</v>
      </c>
      <c r="P492" s="15">
        <v>360115.55</v>
      </c>
      <c r="Q492" s="11" t="s">
        <v>1</v>
      </c>
      <c r="R492" s="11" t="s">
        <v>1</v>
      </c>
      <c r="S492" s="11" t="s">
        <v>1</v>
      </c>
      <c r="T492" s="15">
        <v>216193.94</v>
      </c>
      <c r="U492" s="11" t="s">
        <v>1</v>
      </c>
      <c r="V492" s="11" t="s">
        <v>1</v>
      </c>
      <c r="W492" s="15">
        <v>591885.43000000005</v>
      </c>
      <c r="X492" s="15">
        <v>15575.94</v>
      </c>
      <c r="Y492" s="15">
        <v>31151.86</v>
      </c>
      <c r="Z492" s="11" t="s">
        <v>1</v>
      </c>
      <c r="AA492" s="11" t="s">
        <v>1</v>
      </c>
    </row>
    <row r="493" spans="2:27" ht="51" x14ac:dyDescent="0.25">
      <c r="B493" s="10">
        <v>484</v>
      </c>
      <c r="C493" s="11" t="s">
        <v>31</v>
      </c>
      <c r="D493" s="11" t="s">
        <v>32</v>
      </c>
      <c r="E493" s="11" t="s">
        <v>1291</v>
      </c>
      <c r="F493" s="11" t="s">
        <v>1292</v>
      </c>
      <c r="G493" s="11" t="s">
        <v>40</v>
      </c>
      <c r="H493" s="12">
        <v>43461</v>
      </c>
      <c r="I493" s="11" t="s">
        <v>273</v>
      </c>
      <c r="J493" s="11" t="s">
        <v>274</v>
      </c>
      <c r="K493" s="11" t="s">
        <v>1293</v>
      </c>
      <c r="L493" s="13">
        <v>2</v>
      </c>
      <c r="M493" s="14">
        <v>36</v>
      </c>
      <c r="N493" s="15">
        <v>547087.54</v>
      </c>
      <c r="O493" s="15">
        <v>547087.54</v>
      </c>
      <c r="P493" s="15">
        <v>316216.59999999998</v>
      </c>
      <c r="Q493" s="11" t="s">
        <v>1</v>
      </c>
      <c r="R493" s="11" t="s">
        <v>1</v>
      </c>
      <c r="S493" s="11" t="s">
        <v>1</v>
      </c>
      <c r="T493" s="15">
        <v>189839.37</v>
      </c>
      <c r="U493" s="11" t="s">
        <v>1</v>
      </c>
      <c r="V493" s="11" t="s">
        <v>1</v>
      </c>
      <c r="W493" s="15">
        <v>506055.97</v>
      </c>
      <c r="X493" s="11" t="s">
        <v>1</v>
      </c>
      <c r="Y493" s="15">
        <v>41031.57</v>
      </c>
      <c r="Z493" s="11" t="s">
        <v>1</v>
      </c>
      <c r="AA493" s="11" t="s">
        <v>1</v>
      </c>
    </row>
    <row r="494" spans="2:27" ht="51" x14ac:dyDescent="0.25">
      <c r="B494" s="10">
        <v>485</v>
      </c>
      <c r="C494" s="11" t="s">
        <v>31</v>
      </c>
      <c r="D494" s="11" t="s">
        <v>32</v>
      </c>
      <c r="E494" s="11" t="s">
        <v>1294</v>
      </c>
      <c r="F494" s="11" t="s">
        <v>1295</v>
      </c>
      <c r="G494" s="11" t="s">
        <v>104</v>
      </c>
      <c r="H494" s="12">
        <v>43571</v>
      </c>
      <c r="I494" s="11" t="s">
        <v>1296</v>
      </c>
      <c r="J494" s="11" t="s">
        <v>1297</v>
      </c>
      <c r="K494" s="11"/>
      <c r="L494" s="13">
        <v>1</v>
      </c>
      <c r="M494" s="14">
        <v>36</v>
      </c>
      <c r="N494" s="15">
        <v>676520.02</v>
      </c>
      <c r="O494" s="15">
        <v>574047.89</v>
      </c>
      <c r="P494" s="15">
        <v>442036.32</v>
      </c>
      <c r="Q494" s="11" t="s">
        <v>1</v>
      </c>
      <c r="R494" s="11" t="s">
        <v>1</v>
      </c>
      <c r="S494" s="11" t="s">
        <v>1</v>
      </c>
      <c r="T494" s="11" t="s">
        <v>1</v>
      </c>
      <c r="U494" s="11" t="s">
        <v>1</v>
      </c>
      <c r="V494" s="11" t="s">
        <v>1</v>
      </c>
      <c r="W494" s="15">
        <v>442036.32</v>
      </c>
      <c r="X494" s="11" t="s">
        <v>1</v>
      </c>
      <c r="Y494" s="15">
        <v>132011.57</v>
      </c>
      <c r="Z494" s="11" t="s">
        <v>1</v>
      </c>
      <c r="AA494" s="15">
        <v>102472.13</v>
      </c>
    </row>
    <row r="495" spans="2:27" ht="25.5" x14ac:dyDescent="0.25">
      <c r="B495" s="10">
        <v>486</v>
      </c>
      <c r="C495" s="11" t="s">
        <v>31</v>
      </c>
      <c r="D495" s="11" t="s">
        <v>32</v>
      </c>
      <c r="E495" s="11" t="s">
        <v>1298</v>
      </c>
      <c r="F495" s="11" t="s">
        <v>1299</v>
      </c>
      <c r="G495" s="11" t="s">
        <v>40</v>
      </c>
      <c r="H495" s="12">
        <v>43461</v>
      </c>
      <c r="I495" s="11" t="s">
        <v>54</v>
      </c>
      <c r="J495" s="11" t="s">
        <v>55</v>
      </c>
      <c r="K495" s="11" t="s">
        <v>1300</v>
      </c>
      <c r="L495" s="13">
        <v>1</v>
      </c>
      <c r="M495" s="14">
        <v>36</v>
      </c>
      <c r="N495" s="15">
        <v>648640</v>
      </c>
      <c r="O495" s="15">
        <v>648640</v>
      </c>
      <c r="P495" s="15">
        <v>374913.91</v>
      </c>
      <c r="Q495" s="11" t="s">
        <v>1</v>
      </c>
      <c r="R495" s="11" t="s">
        <v>1</v>
      </c>
      <c r="S495" s="11" t="s">
        <v>1</v>
      </c>
      <c r="T495" s="15">
        <v>225078.09</v>
      </c>
      <c r="U495" s="11" t="s">
        <v>1</v>
      </c>
      <c r="V495" s="11" t="s">
        <v>1</v>
      </c>
      <c r="W495" s="15">
        <v>629132.14</v>
      </c>
      <c r="X495" s="15">
        <v>29140.14</v>
      </c>
      <c r="Y495" s="15">
        <v>19507.86</v>
      </c>
      <c r="Z495" s="11" t="s">
        <v>1</v>
      </c>
      <c r="AA495" s="11" t="s">
        <v>1</v>
      </c>
    </row>
    <row r="496" spans="2:27" ht="25.5" x14ac:dyDescent="0.25">
      <c r="B496" s="10">
        <v>487</v>
      </c>
      <c r="C496" s="11" t="s">
        <v>31</v>
      </c>
      <c r="D496" s="11" t="s">
        <v>32</v>
      </c>
      <c r="E496" s="11" t="s">
        <v>1301</v>
      </c>
      <c r="F496" s="11" t="s">
        <v>1302</v>
      </c>
      <c r="G496" s="11" t="s">
        <v>40</v>
      </c>
      <c r="H496" s="12">
        <v>43461</v>
      </c>
      <c r="I496" s="11" t="s">
        <v>47</v>
      </c>
      <c r="J496" s="11" t="s">
        <v>48</v>
      </c>
      <c r="K496" s="11" t="s">
        <v>1303</v>
      </c>
      <c r="L496" s="13">
        <v>1</v>
      </c>
      <c r="M496" s="14">
        <v>36</v>
      </c>
      <c r="N496" s="15">
        <v>648632.79</v>
      </c>
      <c r="O496" s="15">
        <v>648632.79</v>
      </c>
      <c r="P496" s="15">
        <v>374909.76</v>
      </c>
      <c r="Q496" s="11" t="s">
        <v>1</v>
      </c>
      <c r="R496" s="11" t="s">
        <v>1</v>
      </c>
      <c r="S496" s="11" t="s">
        <v>1</v>
      </c>
      <c r="T496" s="15">
        <v>225075.57</v>
      </c>
      <c r="U496" s="11" t="s">
        <v>1</v>
      </c>
      <c r="V496" s="11" t="s">
        <v>1</v>
      </c>
      <c r="W496" s="15">
        <v>616201.14</v>
      </c>
      <c r="X496" s="15">
        <v>16215.81</v>
      </c>
      <c r="Y496" s="15">
        <v>32431.65</v>
      </c>
      <c r="Z496" s="11" t="s">
        <v>1</v>
      </c>
      <c r="AA496" s="11" t="s">
        <v>1</v>
      </c>
    </row>
    <row r="497" spans="2:27" ht="51" x14ac:dyDescent="0.25">
      <c r="B497" s="10">
        <v>488</v>
      </c>
      <c r="C497" s="11" t="s">
        <v>31</v>
      </c>
      <c r="D497" s="11" t="s">
        <v>32</v>
      </c>
      <c r="E497" s="11" t="s">
        <v>1304</v>
      </c>
      <c r="F497" s="11" t="s">
        <v>1305</v>
      </c>
      <c r="G497" s="11" t="s">
        <v>104</v>
      </c>
      <c r="H497" s="12">
        <v>43558</v>
      </c>
      <c r="I497" s="11" t="s">
        <v>1306</v>
      </c>
      <c r="J497" s="11" t="s">
        <v>1307</v>
      </c>
      <c r="K497" s="11"/>
      <c r="L497" s="13">
        <v>2</v>
      </c>
      <c r="M497" s="14">
        <v>24</v>
      </c>
      <c r="N497" s="15">
        <v>816862.71</v>
      </c>
      <c r="O497" s="15">
        <v>789982.71</v>
      </c>
      <c r="P497" s="15">
        <v>552987.9</v>
      </c>
      <c r="Q497" s="11" t="s">
        <v>1</v>
      </c>
      <c r="R497" s="11" t="s">
        <v>1</v>
      </c>
      <c r="S497" s="11" t="s">
        <v>1</v>
      </c>
      <c r="T497" s="11" t="s">
        <v>1</v>
      </c>
      <c r="U497" s="11" t="s">
        <v>1</v>
      </c>
      <c r="V497" s="11" t="s">
        <v>1</v>
      </c>
      <c r="W497" s="15">
        <v>552987.9</v>
      </c>
      <c r="X497" s="11" t="s">
        <v>1</v>
      </c>
      <c r="Y497" s="15">
        <v>236994.81</v>
      </c>
      <c r="Z497" s="11" t="s">
        <v>1</v>
      </c>
      <c r="AA497" s="15">
        <v>26880</v>
      </c>
    </row>
    <row r="498" spans="2:27" ht="38.25" x14ac:dyDescent="0.25">
      <c r="B498" s="10">
        <v>489</v>
      </c>
      <c r="C498" s="11" t="s">
        <v>31</v>
      </c>
      <c r="D498" s="11" t="s">
        <v>32</v>
      </c>
      <c r="E498" s="11" t="s">
        <v>1308</v>
      </c>
      <c r="F498" s="11" t="s">
        <v>1309</v>
      </c>
      <c r="G498" s="11" t="s">
        <v>40</v>
      </c>
      <c r="H498" s="12">
        <v>43441</v>
      </c>
      <c r="I498" s="11" t="s">
        <v>147</v>
      </c>
      <c r="J498" s="11" t="s">
        <v>148</v>
      </c>
      <c r="K498" s="11"/>
      <c r="L498" s="13">
        <v>1</v>
      </c>
      <c r="M498" s="14">
        <v>33</v>
      </c>
      <c r="N498" s="15">
        <v>639827.48</v>
      </c>
      <c r="O498" s="15">
        <v>639827.48</v>
      </c>
      <c r="P498" s="15">
        <v>543853.36</v>
      </c>
      <c r="Q498" s="11" t="s">
        <v>1</v>
      </c>
      <c r="R498" s="11" t="s">
        <v>1</v>
      </c>
      <c r="S498" s="11" t="s">
        <v>1</v>
      </c>
      <c r="T498" s="15">
        <v>47987.06</v>
      </c>
      <c r="U498" s="11" t="s">
        <v>1</v>
      </c>
      <c r="V498" s="11" t="s">
        <v>1</v>
      </c>
      <c r="W498" s="15">
        <v>639827.48</v>
      </c>
      <c r="X498" s="15">
        <v>47987.06</v>
      </c>
      <c r="Y498" s="11" t="s">
        <v>1</v>
      </c>
      <c r="Z498" s="11" t="s">
        <v>1</v>
      </c>
      <c r="AA498" s="11" t="s">
        <v>1</v>
      </c>
    </row>
    <row r="499" spans="2:27" ht="25.5" x14ac:dyDescent="0.25">
      <c r="B499" s="10">
        <v>490</v>
      </c>
      <c r="C499" s="11" t="s">
        <v>31</v>
      </c>
      <c r="D499" s="11" t="s">
        <v>32</v>
      </c>
      <c r="E499" s="11" t="s">
        <v>1310</v>
      </c>
      <c r="F499" s="11" t="s">
        <v>1311</v>
      </c>
      <c r="G499" s="11" t="s">
        <v>40</v>
      </c>
      <c r="H499" s="12">
        <v>43441</v>
      </c>
      <c r="I499" s="11" t="s">
        <v>1263</v>
      </c>
      <c r="J499" s="11" t="s">
        <v>1264</v>
      </c>
      <c r="K499" s="11"/>
      <c r="L499" s="13">
        <v>2</v>
      </c>
      <c r="M499" s="14">
        <v>24</v>
      </c>
      <c r="N499" s="15">
        <v>590000</v>
      </c>
      <c r="O499" s="15">
        <v>590000</v>
      </c>
      <c r="P499" s="15">
        <v>413000</v>
      </c>
      <c r="Q499" s="11" t="s">
        <v>1</v>
      </c>
      <c r="R499" s="11" t="s">
        <v>1</v>
      </c>
      <c r="S499" s="11" t="s">
        <v>1</v>
      </c>
      <c r="T499" s="11" t="s">
        <v>1</v>
      </c>
      <c r="U499" s="11" t="s">
        <v>1</v>
      </c>
      <c r="V499" s="11" t="s">
        <v>1</v>
      </c>
      <c r="W499" s="15">
        <v>413000</v>
      </c>
      <c r="X499" s="11" t="s">
        <v>1</v>
      </c>
      <c r="Y499" s="15">
        <v>177000</v>
      </c>
      <c r="Z499" s="11" t="s">
        <v>1</v>
      </c>
      <c r="AA499" s="11" t="s">
        <v>1</v>
      </c>
    </row>
    <row r="500" spans="2:27" ht="76.5" x14ac:dyDescent="0.25">
      <c r="B500" s="10">
        <v>491</v>
      </c>
      <c r="C500" s="11" t="s">
        <v>31</v>
      </c>
      <c r="D500" s="11" t="s">
        <v>32</v>
      </c>
      <c r="E500" s="11" t="s">
        <v>1312</v>
      </c>
      <c r="F500" s="11" t="s">
        <v>1313</v>
      </c>
      <c r="G500" s="11" t="s">
        <v>104</v>
      </c>
      <c r="H500" s="12">
        <v>43556</v>
      </c>
      <c r="I500" s="11" t="s">
        <v>66</v>
      </c>
      <c r="J500" s="11" t="s">
        <v>67</v>
      </c>
      <c r="K500" s="11" t="s">
        <v>1314</v>
      </c>
      <c r="L500" s="13">
        <v>1</v>
      </c>
      <c r="M500" s="14">
        <v>36</v>
      </c>
      <c r="N500" s="15">
        <v>645000</v>
      </c>
      <c r="O500" s="15">
        <v>645000</v>
      </c>
      <c r="P500" s="15">
        <v>372810</v>
      </c>
      <c r="Q500" s="11" t="s">
        <v>1</v>
      </c>
      <c r="R500" s="11" t="s">
        <v>1</v>
      </c>
      <c r="S500" s="11" t="s">
        <v>1</v>
      </c>
      <c r="T500" s="15">
        <v>223815</v>
      </c>
      <c r="U500" s="11" t="s">
        <v>1</v>
      </c>
      <c r="V500" s="11" t="s">
        <v>1</v>
      </c>
      <c r="W500" s="15">
        <v>630335.47</v>
      </c>
      <c r="X500" s="15">
        <v>33710.47</v>
      </c>
      <c r="Y500" s="15">
        <v>14664.53</v>
      </c>
      <c r="Z500" s="11" t="s">
        <v>1</v>
      </c>
      <c r="AA500" s="11" t="s">
        <v>1</v>
      </c>
    </row>
    <row r="501" spans="2:27" ht="38.25" x14ac:dyDescent="0.25">
      <c r="B501" s="10">
        <v>492</v>
      </c>
      <c r="C501" s="11" t="s">
        <v>31</v>
      </c>
      <c r="D501" s="11" t="s">
        <v>32</v>
      </c>
      <c r="E501" s="11" t="s">
        <v>1315</v>
      </c>
      <c r="F501" s="11" t="s">
        <v>1316</v>
      </c>
      <c r="G501" s="11" t="s">
        <v>104</v>
      </c>
      <c r="H501" s="12">
        <v>43579</v>
      </c>
      <c r="I501" s="11" t="s">
        <v>70</v>
      </c>
      <c r="J501" s="11" t="s">
        <v>71</v>
      </c>
      <c r="K501" s="11" t="s">
        <v>464</v>
      </c>
      <c r="L501" s="13">
        <v>2</v>
      </c>
      <c r="M501" s="14">
        <v>18</v>
      </c>
      <c r="N501" s="15">
        <v>887053.72</v>
      </c>
      <c r="O501" s="15">
        <v>878510.21</v>
      </c>
      <c r="P501" s="15">
        <v>599316.15</v>
      </c>
      <c r="Q501" s="11" t="s">
        <v>1</v>
      </c>
      <c r="R501" s="11" t="s">
        <v>1</v>
      </c>
      <c r="S501" s="11" t="s">
        <v>1</v>
      </c>
      <c r="T501" s="11" t="s">
        <v>1</v>
      </c>
      <c r="U501" s="11" t="s">
        <v>1</v>
      </c>
      <c r="V501" s="11" t="s">
        <v>1</v>
      </c>
      <c r="W501" s="15">
        <v>599316.15</v>
      </c>
      <c r="X501" s="11" t="s">
        <v>1</v>
      </c>
      <c r="Y501" s="15">
        <v>279194.06</v>
      </c>
      <c r="Z501" s="11" t="s">
        <v>1</v>
      </c>
      <c r="AA501" s="15">
        <v>8543.51</v>
      </c>
    </row>
    <row r="502" spans="2:27" ht="38.25" x14ac:dyDescent="0.25">
      <c r="B502" s="10">
        <v>493</v>
      </c>
      <c r="C502" s="11" t="s">
        <v>31</v>
      </c>
      <c r="D502" s="11" t="s">
        <v>32</v>
      </c>
      <c r="E502" s="11" t="s">
        <v>1317</v>
      </c>
      <c r="F502" s="11" t="s">
        <v>1318</v>
      </c>
      <c r="G502" s="11" t="s">
        <v>104</v>
      </c>
      <c r="H502" s="12">
        <v>43559</v>
      </c>
      <c r="I502" s="11" t="s">
        <v>47</v>
      </c>
      <c r="J502" s="11" t="s">
        <v>48</v>
      </c>
      <c r="K502" s="11"/>
      <c r="L502" s="13">
        <v>3</v>
      </c>
      <c r="M502" s="14">
        <v>36</v>
      </c>
      <c r="N502" s="15">
        <v>648648</v>
      </c>
      <c r="O502" s="15">
        <v>648648</v>
      </c>
      <c r="P502" s="15">
        <v>374918.54</v>
      </c>
      <c r="Q502" s="11" t="s">
        <v>1</v>
      </c>
      <c r="R502" s="11" t="s">
        <v>1</v>
      </c>
      <c r="S502" s="11" t="s">
        <v>1</v>
      </c>
      <c r="T502" s="15">
        <v>225080.86</v>
      </c>
      <c r="U502" s="11" t="s">
        <v>1</v>
      </c>
      <c r="V502" s="11" t="s">
        <v>1</v>
      </c>
      <c r="W502" s="15">
        <v>609715.6</v>
      </c>
      <c r="X502" s="15">
        <v>9716.2000000000007</v>
      </c>
      <c r="Y502" s="15">
        <v>38932.400000000001</v>
      </c>
      <c r="Z502" s="11" t="s">
        <v>1</v>
      </c>
      <c r="AA502" s="11" t="s">
        <v>1</v>
      </c>
    </row>
    <row r="503" spans="2:27" ht="38.25" x14ac:dyDescent="0.25">
      <c r="B503" s="10">
        <v>494</v>
      </c>
      <c r="C503" s="11" t="s">
        <v>31</v>
      </c>
      <c r="D503" s="11" t="s">
        <v>32</v>
      </c>
      <c r="E503" s="11" t="s">
        <v>1319</v>
      </c>
      <c r="F503" s="11" t="s">
        <v>1320</v>
      </c>
      <c r="G503" s="11" t="s">
        <v>40</v>
      </c>
      <c r="H503" s="12">
        <v>43461</v>
      </c>
      <c r="I503" s="11" t="s">
        <v>47</v>
      </c>
      <c r="J503" s="11" t="s">
        <v>48</v>
      </c>
      <c r="K503" s="11" t="s">
        <v>258</v>
      </c>
      <c r="L503" s="13">
        <v>2</v>
      </c>
      <c r="M503" s="14">
        <v>36</v>
      </c>
      <c r="N503" s="15">
        <v>648000</v>
      </c>
      <c r="O503" s="15">
        <v>648000</v>
      </c>
      <c r="P503" s="15">
        <v>374544</v>
      </c>
      <c r="Q503" s="11" t="s">
        <v>1</v>
      </c>
      <c r="R503" s="11" t="s">
        <v>1</v>
      </c>
      <c r="S503" s="11" t="s">
        <v>1</v>
      </c>
      <c r="T503" s="15">
        <v>224856</v>
      </c>
      <c r="U503" s="11" t="s">
        <v>1</v>
      </c>
      <c r="V503" s="11" t="s">
        <v>1</v>
      </c>
      <c r="W503" s="15">
        <v>615600</v>
      </c>
      <c r="X503" s="15">
        <v>16200</v>
      </c>
      <c r="Y503" s="15">
        <v>32400</v>
      </c>
      <c r="Z503" s="11" t="s">
        <v>1</v>
      </c>
      <c r="AA503" s="11" t="s">
        <v>1</v>
      </c>
    </row>
    <row r="504" spans="2:27" ht="38.25" x14ac:dyDescent="0.25">
      <c r="B504" s="10">
        <v>495</v>
      </c>
      <c r="C504" s="11" t="s">
        <v>31</v>
      </c>
      <c r="D504" s="11" t="s">
        <v>32</v>
      </c>
      <c r="E504" s="11" t="s">
        <v>1321</v>
      </c>
      <c r="F504" s="11" t="s">
        <v>1322</v>
      </c>
      <c r="G504" s="11" t="s">
        <v>40</v>
      </c>
      <c r="H504" s="12">
        <v>43461</v>
      </c>
      <c r="I504" s="11" t="s">
        <v>47</v>
      </c>
      <c r="J504" s="11" t="s">
        <v>48</v>
      </c>
      <c r="K504" s="11"/>
      <c r="L504" s="13">
        <v>1</v>
      </c>
      <c r="M504" s="14">
        <v>36</v>
      </c>
      <c r="N504" s="15">
        <v>648000</v>
      </c>
      <c r="O504" s="15">
        <v>648000</v>
      </c>
      <c r="P504" s="15">
        <v>374544</v>
      </c>
      <c r="Q504" s="11" t="s">
        <v>1</v>
      </c>
      <c r="R504" s="11" t="s">
        <v>1</v>
      </c>
      <c r="S504" s="11" t="s">
        <v>1</v>
      </c>
      <c r="T504" s="15">
        <v>224856</v>
      </c>
      <c r="U504" s="11" t="s">
        <v>1</v>
      </c>
      <c r="V504" s="11" t="s">
        <v>1</v>
      </c>
      <c r="W504" s="15">
        <v>615600</v>
      </c>
      <c r="X504" s="15">
        <v>16200</v>
      </c>
      <c r="Y504" s="15">
        <v>32400</v>
      </c>
      <c r="Z504" s="11" t="s">
        <v>1</v>
      </c>
      <c r="AA504" s="11" t="s">
        <v>1</v>
      </c>
    </row>
    <row r="505" spans="2:27" ht="25.5" x14ac:dyDescent="0.25">
      <c r="B505" s="10">
        <v>496</v>
      </c>
      <c r="C505" s="11" t="s">
        <v>31</v>
      </c>
      <c r="D505" s="11" t="s">
        <v>32</v>
      </c>
      <c r="E505" s="11" t="s">
        <v>1323</v>
      </c>
      <c r="F505" s="11" t="s">
        <v>1324</v>
      </c>
      <c r="G505" s="11" t="s">
        <v>40</v>
      </c>
      <c r="H505" s="12">
        <v>43462</v>
      </c>
      <c r="I505" s="11" t="s">
        <v>443</v>
      </c>
      <c r="J505" s="11" t="s">
        <v>444</v>
      </c>
      <c r="K505" s="11"/>
      <c r="L505" s="13">
        <v>1</v>
      </c>
      <c r="M505" s="14">
        <v>24</v>
      </c>
      <c r="N505" s="15">
        <v>295100</v>
      </c>
      <c r="O505" s="15">
        <v>295100</v>
      </c>
      <c r="P505" s="15">
        <v>170567.8</v>
      </c>
      <c r="Q505" s="11" t="s">
        <v>1</v>
      </c>
      <c r="R505" s="11" t="s">
        <v>1</v>
      </c>
      <c r="S505" s="11" t="s">
        <v>1</v>
      </c>
      <c r="T505" s="15">
        <v>102399.7</v>
      </c>
      <c r="U505" s="11" t="s">
        <v>1</v>
      </c>
      <c r="V505" s="11" t="s">
        <v>1</v>
      </c>
      <c r="W505" s="15">
        <v>272967.5</v>
      </c>
      <c r="X505" s="11" t="s">
        <v>1</v>
      </c>
      <c r="Y505" s="15">
        <v>22132.5</v>
      </c>
      <c r="Z505" s="11" t="s">
        <v>1</v>
      </c>
      <c r="AA505" s="11" t="s">
        <v>1</v>
      </c>
    </row>
    <row r="506" spans="2:27" ht="38.25" x14ac:dyDescent="0.25">
      <c r="B506" s="10">
        <v>497</v>
      </c>
      <c r="C506" s="11" t="s">
        <v>31</v>
      </c>
      <c r="D506" s="11" t="s">
        <v>32</v>
      </c>
      <c r="E506" s="11" t="s">
        <v>1325</v>
      </c>
      <c r="F506" s="11" t="s">
        <v>1326</v>
      </c>
      <c r="G506" s="11" t="s">
        <v>40</v>
      </c>
      <c r="H506" s="12">
        <v>43850</v>
      </c>
      <c r="I506" s="11" t="s">
        <v>36</v>
      </c>
      <c r="J506" s="11" t="s">
        <v>37</v>
      </c>
      <c r="K506" s="11"/>
      <c r="L506" s="13">
        <v>2</v>
      </c>
      <c r="M506" s="14">
        <v>36</v>
      </c>
      <c r="N506" s="15">
        <v>600000</v>
      </c>
      <c r="O506" s="15">
        <v>600000</v>
      </c>
      <c r="P506" s="15">
        <v>510000</v>
      </c>
      <c r="Q506" s="11" t="s">
        <v>1</v>
      </c>
      <c r="R506" s="11" t="s">
        <v>1</v>
      </c>
      <c r="S506" s="11" t="s">
        <v>1</v>
      </c>
      <c r="T506" s="15">
        <v>45000</v>
      </c>
      <c r="U506" s="11" t="s">
        <v>1</v>
      </c>
      <c r="V506" s="11" t="s">
        <v>1</v>
      </c>
      <c r="W506" s="15">
        <v>555000</v>
      </c>
      <c r="X506" s="11" t="s">
        <v>1</v>
      </c>
      <c r="Y506" s="15">
        <v>45000</v>
      </c>
      <c r="Z506" s="11" t="s">
        <v>1</v>
      </c>
      <c r="AA506" s="11" t="s">
        <v>1</v>
      </c>
    </row>
    <row r="507" spans="2:27" ht="51" x14ac:dyDescent="0.25">
      <c r="B507" s="10">
        <v>498</v>
      </c>
      <c r="C507" s="11" t="s">
        <v>31</v>
      </c>
      <c r="D507" s="11" t="s">
        <v>32</v>
      </c>
      <c r="E507" s="11" t="s">
        <v>1327</v>
      </c>
      <c r="F507" s="11" t="s">
        <v>1328</v>
      </c>
      <c r="G507" s="11" t="s">
        <v>104</v>
      </c>
      <c r="H507" s="12">
        <v>44071</v>
      </c>
      <c r="I507" s="11" t="s">
        <v>1329</v>
      </c>
      <c r="J507" s="11" t="s">
        <v>1330</v>
      </c>
      <c r="K507" s="11" t="s">
        <v>101</v>
      </c>
      <c r="L507" s="13">
        <v>2</v>
      </c>
      <c r="M507" s="14">
        <v>30</v>
      </c>
      <c r="N507" s="15">
        <v>1059100.3600000001</v>
      </c>
      <c r="O507" s="15">
        <v>1012900.36</v>
      </c>
      <c r="P507" s="15">
        <v>598997.67000000004</v>
      </c>
      <c r="Q507" s="11" t="s">
        <v>1</v>
      </c>
      <c r="R507" s="11" t="s">
        <v>1</v>
      </c>
      <c r="S507" s="11" t="s">
        <v>1</v>
      </c>
      <c r="T507" s="11" t="s">
        <v>1</v>
      </c>
      <c r="U507" s="11" t="s">
        <v>1</v>
      </c>
      <c r="V507" s="11" t="s">
        <v>1</v>
      </c>
      <c r="W507" s="15">
        <v>598997.67000000004</v>
      </c>
      <c r="X507" s="11" t="s">
        <v>1</v>
      </c>
      <c r="Y507" s="15">
        <v>413902.69</v>
      </c>
      <c r="Z507" s="11" t="s">
        <v>1</v>
      </c>
      <c r="AA507" s="15">
        <v>46200</v>
      </c>
    </row>
    <row r="508" spans="2:27" ht="38.25" x14ac:dyDescent="0.25">
      <c r="B508" s="10">
        <v>499</v>
      </c>
      <c r="C508" s="11" t="s">
        <v>31</v>
      </c>
      <c r="D508" s="11" t="s">
        <v>32</v>
      </c>
      <c r="E508" s="11" t="s">
        <v>1331</v>
      </c>
      <c r="F508" s="11" t="s">
        <v>1332</v>
      </c>
      <c r="G508" s="11" t="s">
        <v>104</v>
      </c>
      <c r="H508" s="12">
        <v>44076</v>
      </c>
      <c r="I508" s="11" t="s">
        <v>1167</v>
      </c>
      <c r="J508" s="11" t="s">
        <v>1168</v>
      </c>
      <c r="K508" s="11"/>
      <c r="L508" s="13">
        <v>1</v>
      </c>
      <c r="M508" s="14">
        <v>12</v>
      </c>
      <c r="N508" s="15">
        <v>236688.04</v>
      </c>
      <c r="O508" s="15">
        <v>229338.04</v>
      </c>
      <c r="P508" s="15">
        <v>103202.12</v>
      </c>
      <c r="Q508" s="11" t="s">
        <v>1</v>
      </c>
      <c r="R508" s="11" t="s">
        <v>1</v>
      </c>
      <c r="S508" s="11" t="s">
        <v>1</v>
      </c>
      <c r="T508" s="11" t="s">
        <v>1</v>
      </c>
      <c r="U508" s="11" t="s">
        <v>1</v>
      </c>
      <c r="V508" s="11" t="s">
        <v>1</v>
      </c>
      <c r="W508" s="15">
        <v>103202.12</v>
      </c>
      <c r="X508" s="11" t="s">
        <v>1</v>
      </c>
      <c r="Y508" s="15">
        <v>126135.92</v>
      </c>
      <c r="Z508" s="11" t="s">
        <v>1</v>
      </c>
      <c r="AA508" s="15">
        <v>7350</v>
      </c>
    </row>
    <row r="509" spans="2:27" ht="25.5" x14ac:dyDescent="0.25">
      <c r="B509" s="10">
        <v>500</v>
      </c>
      <c r="C509" s="11" t="s">
        <v>31</v>
      </c>
      <c r="D509" s="11" t="s">
        <v>32</v>
      </c>
      <c r="E509" s="11" t="s">
        <v>1333</v>
      </c>
      <c r="F509" s="11" t="s">
        <v>1334</v>
      </c>
      <c r="G509" s="11" t="s">
        <v>40</v>
      </c>
      <c r="H509" s="12">
        <v>43850</v>
      </c>
      <c r="I509" s="11" t="s">
        <v>692</v>
      </c>
      <c r="J509" s="11" t="s">
        <v>693</v>
      </c>
      <c r="K509" s="11"/>
      <c r="L509" s="13">
        <v>1</v>
      </c>
      <c r="M509" s="14">
        <v>36</v>
      </c>
      <c r="N509" s="15">
        <v>645319.77</v>
      </c>
      <c r="O509" s="15">
        <v>645319.77</v>
      </c>
      <c r="P509" s="15">
        <v>372994.82</v>
      </c>
      <c r="Q509" s="11" t="s">
        <v>1</v>
      </c>
      <c r="R509" s="11" t="s">
        <v>1</v>
      </c>
      <c r="S509" s="11" t="s">
        <v>1</v>
      </c>
      <c r="T509" s="15">
        <v>223925.96</v>
      </c>
      <c r="U509" s="11" t="s">
        <v>1</v>
      </c>
      <c r="V509" s="11" t="s">
        <v>1</v>
      </c>
      <c r="W509" s="15">
        <v>596920.78</v>
      </c>
      <c r="X509" s="11" t="s">
        <v>1</v>
      </c>
      <c r="Y509" s="15">
        <v>48398.99</v>
      </c>
      <c r="Z509" s="11" t="s">
        <v>1</v>
      </c>
      <c r="AA509" s="11" t="s">
        <v>1</v>
      </c>
    </row>
    <row r="510" spans="2:27" ht="51" x14ac:dyDescent="0.25">
      <c r="B510" s="10">
        <v>501</v>
      </c>
      <c r="C510" s="11" t="s">
        <v>31</v>
      </c>
      <c r="D510" s="11" t="s">
        <v>32</v>
      </c>
      <c r="E510" s="11" t="s">
        <v>1335</v>
      </c>
      <c r="F510" s="11" t="s">
        <v>1336</v>
      </c>
      <c r="G510" s="11" t="s">
        <v>40</v>
      </c>
      <c r="H510" s="12">
        <v>43850</v>
      </c>
      <c r="I510" s="11" t="s">
        <v>692</v>
      </c>
      <c r="J510" s="11" t="s">
        <v>693</v>
      </c>
      <c r="K510" s="11"/>
      <c r="L510" s="13">
        <v>1</v>
      </c>
      <c r="M510" s="14">
        <v>36</v>
      </c>
      <c r="N510" s="15">
        <v>648648</v>
      </c>
      <c r="O510" s="15">
        <v>648648</v>
      </c>
      <c r="P510" s="15">
        <v>374918.54</v>
      </c>
      <c r="Q510" s="11" t="s">
        <v>1</v>
      </c>
      <c r="R510" s="11" t="s">
        <v>1</v>
      </c>
      <c r="S510" s="11" t="s">
        <v>1</v>
      </c>
      <c r="T510" s="15">
        <v>225080.85</v>
      </c>
      <c r="U510" s="11" t="s">
        <v>1</v>
      </c>
      <c r="V510" s="11" t="s">
        <v>1</v>
      </c>
      <c r="W510" s="15">
        <v>599999.39</v>
      </c>
      <c r="X510" s="11" t="s">
        <v>1</v>
      </c>
      <c r="Y510" s="15">
        <v>48648.61</v>
      </c>
      <c r="Z510" s="11" t="s">
        <v>1</v>
      </c>
      <c r="AA510" s="11" t="s">
        <v>1</v>
      </c>
    </row>
    <row r="511" spans="2:27" ht="25.5" x14ac:dyDescent="0.25">
      <c r="B511" s="10">
        <v>502</v>
      </c>
      <c r="C511" s="11" t="s">
        <v>31</v>
      </c>
      <c r="D511" s="11" t="s">
        <v>32</v>
      </c>
      <c r="E511" s="11" t="s">
        <v>1337</v>
      </c>
      <c r="F511" s="11" t="s">
        <v>1338</v>
      </c>
      <c r="G511" s="11" t="s">
        <v>40</v>
      </c>
      <c r="H511" s="12">
        <v>43850</v>
      </c>
      <c r="I511" s="11" t="s">
        <v>692</v>
      </c>
      <c r="J511" s="11" t="s">
        <v>693</v>
      </c>
      <c r="K511" s="11"/>
      <c r="L511" s="13">
        <v>1</v>
      </c>
      <c r="M511" s="14">
        <v>36</v>
      </c>
      <c r="N511" s="15">
        <v>609578.73</v>
      </c>
      <c r="O511" s="15">
        <v>609578.73</v>
      </c>
      <c r="P511" s="15">
        <v>352336.5</v>
      </c>
      <c r="Q511" s="11" t="s">
        <v>1</v>
      </c>
      <c r="R511" s="11" t="s">
        <v>1</v>
      </c>
      <c r="S511" s="11" t="s">
        <v>1</v>
      </c>
      <c r="T511" s="15">
        <v>211523.81</v>
      </c>
      <c r="U511" s="11" t="s">
        <v>1</v>
      </c>
      <c r="V511" s="11" t="s">
        <v>1</v>
      </c>
      <c r="W511" s="15">
        <v>563860.31000000006</v>
      </c>
      <c r="X511" s="11" t="s">
        <v>1</v>
      </c>
      <c r="Y511" s="15">
        <v>45718.42</v>
      </c>
      <c r="Z511" s="11" t="s">
        <v>1</v>
      </c>
      <c r="AA511" s="11" t="s">
        <v>1</v>
      </c>
    </row>
    <row r="512" spans="2:27" ht="38.25" x14ac:dyDescent="0.25">
      <c r="B512" s="10">
        <v>503</v>
      </c>
      <c r="C512" s="11" t="s">
        <v>31</v>
      </c>
      <c r="D512" s="11" t="s">
        <v>32</v>
      </c>
      <c r="E512" s="11" t="s">
        <v>1339</v>
      </c>
      <c r="F512" s="11" t="s">
        <v>1340</v>
      </c>
      <c r="G512" s="11" t="s">
        <v>40</v>
      </c>
      <c r="H512" s="12">
        <v>43850</v>
      </c>
      <c r="I512" s="11" t="s">
        <v>692</v>
      </c>
      <c r="J512" s="11" t="s">
        <v>693</v>
      </c>
      <c r="K512" s="11" t="s">
        <v>258</v>
      </c>
      <c r="L512" s="13">
        <v>1</v>
      </c>
      <c r="M512" s="14">
        <v>36</v>
      </c>
      <c r="N512" s="15">
        <v>628923.98</v>
      </c>
      <c r="O512" s="15">
        <v>628923.98</v>
      </c>
      <c r="P512" s="15">
        <v>363518.06</v>
      </c>
      <c r="Q512" s="11" t="s">
        <v>1</v>
      </c>
      <c r="R512" s="11" t="s">
        <v>1</v>
      </c>
      <c r="S512" s="11" t="s">
        <v>1</v>
      </c>
      <c r="T512" s="15">
        <v>218236.62</v>
      </c>
      <c r="U512" s="11" t="s">
        <v>1</v>
      </c>
      <c r="V512" s="11" t="s">
        <v>1</v>
      </c>
      <c r="W512" s="15">
        <v>586623.80000000005</v>
      </c>
      <c r="X512" s="15">
        <v>4869.12</v>
      </c>
      <c r="Y512" s="15">
        <v>42300.18</v>
      </c>
      <c r="Z512" s="11" t="s">
        <v>1</v>
      </c>
      <c r="AA512" s="11" t="s">
        <v>1</v>
      </c>
    </row>
    <row r="513" spans="2:27" ht="25.5" x14ac:dyDescent="0.25">
      <c r="B513" s="10">
        <v>504</v>
      </c>
      <c r="C513" s="11" t="s">
        <v>31</v>
      </c>
      <c r="D513" s="11" t="s">
        <v>32</v>
      </c>
      <c r="E513" s="11" t="s">
        <v>1341</v>
      </c>
      <c r="F513" s="11" t="s">
        <v>1342</v>
      </c>
      <c r="G513" s="11" t="s">
        <v>40</v>
      </c>
      <c r="H513" s="12">
        <v>43850</v>
      </c>
      <c r="I513" s="11" t="s">
        <v>692</v>
      </c>
      <c r="J513" s="11" t="s">
        <v>693</v>
      </c>
      <c r="K513" s="11"/>
      <c r="L513" s="13">
        <v>1</v>
      </c>
      <c r="M513" s="14">
        <v>36</v>
      </c>
      <c r="N513" s="15">
        <v>633053.73</v>
      </c>
      <c r="O513" s="15">
        <v>633053.73</v>
      </c>
      <c r="P513" s="15">
        <v>365905.05</v>
      </c>
      <c r="Q513" s="11" t="s">
        <v>1</v>
      </c>
      <c r="R513" s="11" t="s">
        <v>1</v>
      </c>
      <c r="S513" s="11" t="s">
        <v>1</v>
      </c>
      <c r="T513" s="15">
        <v>219669.64</v>
      </c>
      <c r="U513" s="11" t="s">
        <v>1</v>
      </c>
      <c r="V513" s="11" t="s">
        <v>1</v>
      </c>
      <c r="W513" s="15">
        <v>585574.68999999994</v>
      </c>
      <c r="X513" s="11" t="s">
        <v>1</v>
      </c>
      <c r="Y513" s="15">
        <v>47479.040000000001</v>
      </c>
      <c r="Z513" s="11" t="s">
        <v>1</v>
      </c>
      <c r="AA513" s="11" t="s">
        <v>1</v>
      </c>
    </row>
    <row r="514" spans="2:27" ht="38.25" x14ac:dyDescent="0.25">
      <c r="B514" s="10">
        <v>505</v>
      </c>
      <c r="C514" s="11" t="s">
        <v>31</v>
      </c>
      <c r="D514" s="11" t="s">
        <v>32</v>
      </c>
      <c r="E514" s="11" t="s">
        <v>1343</v>
      </c>
      <c r="F514" s="11" t="s">
        <v>1344</v>
      </c>
      <c r="G514" s="11" t="s">
        <v>40</v>
      </c>
      <c r="H514" s="12">
        <v>43850</v>
      </c>
      <c r="I514" s="11" t="s">
        <v>47</v>
      </c>
      <c r="J514" s="11" t="s">
        <v>48</v>
      </c>
      <c r="K514" s="11" t="s">
        <v>165</v>
      </c>
      <c r="L514" s="13">
        <v>3</v>
      </c>
      <c r="M514" s="14">
        <v>36</v>
      </c>
      <c r="N514" s="15">
        <v>644006.25</v>
      </c>
      <c r="O514" s="15">
        <v>644006.25</v>
      </c>
      <c r="P514" s="15">
        <v>372235.61</v>
      </c>
      <c r="Q514" s="11" t="s">
        <v>1</v>
      </c>
      <c r="R514" s="11" t="s">
        <v>1</v>
      </c>
      <c r="S514" s="11" t="s">
        <v>1</v>
      </c>
      <c r="T514" s="15">
        <v>223470.17</v>
      </c>
      <c r="U514" s="11" t="s">
        <v>1</v>
      </c>
      <c r="V514" s="11" t="s">
        <v>1</v>
      </c>
      <c r="W514" s="15">
        <v>624681.75</v>
      </c>
      <c r="X514" s="15">
        <v>28975.97</v>
      </c>
      <c r="Y514" s="15">
        <v>19324.5</v>
      </c>
      <c r="Z514" s="11" t="s">
        <v>1</v>
      </c>
      <c r="AA514" s="11" t="s">
        <v>1</v>
      </c>
    </row>
    <row r="515" spans="2:27" ht="76.5" x14ac:dyDescent="0.25">
      <c r="B515" s="10">
        <v>506</v>
      </c>
      <c r="C515" s="11" t="s">
        <v>31</v>
      </c>
      <c r="D515" s="11" t="s">
        <v>32</v>
      </c>
      <c r="E515" s="11" t="s">
        <v>1345</v>
      </c>
      <c r="F515" s="11" t="s">
        <v>1346</v>
      </c>
      <c r="G515" s="11" t="s">
        <v>104</v>
      </c>
      <c r="H515" s="12">
        <v>43874</v>
      </c>
      <c r="I515" s="11" t="s">
        <v>47</v>
      </c>
      <c r="J515" s="11" t="s">
        <v>48</v>
      </c>
      <c r="K515" s="11" t="s">
        <v>1314</v>
      </c>
      <c r="L515" s="13">
        <v>2</v>
      </c>
      <c r="M515" s="14">
        <v>30</v>
      </c>
      <c r="N515" s="15">
        <v>645000</v>
      </c>
      <c r="O515" s="15">
        <v>645000</v>
      </c>
      <c r="P515" s="15">
        <v>372810</v>
      </c>
      <c r="Q515" s="11" t="s">
        <v>1</v>
      </c>
      <c r="R515" s="11" t="s">
        <v>1</v>
      </c>
      <c r="S515" s="11" t="s">
        <v>1</v>
      </c>
      <c r="T515" s="15">
        <v>223815</v>
      </c>
      <c r="U515" s="11" t="s">
        <v>1</v>
      </c>
      <c r="V515" s="11" t="s">
        <v>1</v>
      </c>
      <c r="W515" s="15">
        <v>605451.36</v>
      </c>
      <c r="X515" s="15">
        <v>8826.36</v>
      </c>
      <c r="Y515" s="15">
        <v>39548.639999999999</v>
      </c>
      <c r="Z515" s="11" t="s">
        <v>1</v>
      </c>
      <c r="AA515" s="11" t="s">
        <v>1</v>
      </c>
    </row>
    <row r="516" spans="2:27" ht="38.25" x14ac:dyDescent="0.25">
      <c r="B516" s="10">
        <v>507</v>
      </c>
      <c r="C516" s="11" t="s">
        <v>31</v>
      </c>
      <c r="D516" s="11" t="s">
        <v>32</v>
      </c>
      <c r="E516" s="11" t="s">
        <v>1347</v>
      </c>
      <c r="F516" s="11" t="s">
        <v>1348</v>
      </c>
      <c r="G516" s="11" t="s">
        <v>40</v>
      </c>
      <c r="H516" s="12">
        <v>43850</v>
      </c>
      <c r="I516" s="11" t="s">
        <v>66</v>
      </c>
      <c r="J516" s="11" t="s">
        <v>67</v>
      </c>
      <c r="K516" s="11" t="s">
        <v>1349</v>
      </c>
      <c r="L516" s="13">
        <v>1</v>
      </c>
      <c r="M516" s="14">
        <v>36</v>
      </c>
      <c r="N516" s="15">
        <v>633326.6</v>
      </c>
      <c r="O516" s="15">
        <v>633326.6</v>
      </c>
      <c r="P516" s="15">
        <v>366062.78</v>
      </c>
      <c r="Q516" s="11" t="s">
        <v>1</v>
      </c>
      <c r="R516" s="11" t="s">
        <v>1</v>
      </c>
      <c r="S516" s="11" t="s">
        <v>1</v>
      </c>
      <c r="T516" s="15">
        <v>219764.34</v>
      </c>
      <c r="U516" s="11" t="s">
        <v>1</v>
      </c>
      <c r="V516" s="11" t="s">
        <v>1</v>
      </c>
      <c r="W516" s="15">
        <v>617329.04</v>
      </c>
      <c r="X516" s="15">
        <v>31501.919999999998</v>
      </c>
      <c r="Y516" s="15">
        <v>15997.56</v>
      </c>
      <c r="Z516" s="11" t="s">
        <v>1</v>
      </c>
      <c r="AA516" s="11" t="s">
        <v>1</v>
      </c>
    </row>
    <row r="517" spans="2:27" ht="63.75" x14ac:dyDescent="0.25">
      <c r="B517" s="10">
        <v>508</v>
      </c>
      <c r="C517" s="11" t="s">
        <v>31</v>
      </c>
      <c r="D517" s="11" t="s">
        <v>32</v>
      </c>
      <c r="E517" s="11" t="s">
        <v>1350</v>
      </c>
      <c r="F517" s="11" t="s">
        <v>1351</v>
      </c>
      <c r="G517" s="11" t="s">
        <v>40</v>
      </c>
      <c r="H517" s="12">
        <v>43844</v>
      </c>
      <c r="I517" s="11" t="s">
        <v>66</v>
      </c>
      <c r="J517" s="11" t="s">
        <v>67</v>
      </c>
      <c r="K517" s="11" t="s">
        <v>748</v>
      </c>
      <c r="L517" s="13">
        <v>2</v>
      </c>
      <c r="M517" s="14">
        <v>36</v>
      </c>
      <c r="N517" s="15">
        <v>648000</v>
      </c>
      <c r="O517" s="15">
        <v>648000</v>
      </c>
      <c r="P517" s="15">
        <v>374544</v>
      </c>
      <c r="Q517" s="11" t="s">
        <v>1</v>
      </c>
      <c r="R517" s="11" t="s">
        <v>1</v>
      </c>
      <c r="S517" s="11" t="s">
        <v>1</v>
      </c>
      <c r="T517" s="15">
        <v>224856</v>
      </c>
      <c r="U517" s="11" t="s">
        <v>1</v>
      </c>
      <c r="V517" s="11" t="s">
        <v>1</v>
      </c>
      <c r="W517" s="15">
        <v>628560</v>
      </c>
      <c r="X517" s="15">
        <v>29160</v>
      </c>
      <c r="Y517" s="15">
        <v>19440</v>
      </c>
      <c r="Z517" s="11" t="s">
        <v>1</v>
      </c>
      <c r="AA517" s="11" t="s">
        <v>1</v>
      </c>
    </row>
    <row r="518" spans="2:27" ht="89.25" x14ac:dyDescent="0.25">
      <c r="B518" s="10">
        <v>509</v>
      </c>
      <c r="C518" s="11" t="s">
        <v>31</v>
      </c>
      <c r="D518" s="11" t="s">
        <v>32</v>
      </c>
      <c r="E518" s="11" t="s">
        <v>1352</v>
      </c>
      <c r="F518" s="11" t="s">
        <v>1353</v>
      </c>
      <c r="G518" s="11" t="s">
        <v>1354</v>
      </c>
      <c r="H518" s="12">
        <v>44096</v>
      </c>
      <c r="I518" s="11" t="s">
        <v>47</v>
      </c>
      <c r="J518" s="11" t="s">
        <v>48</v>
      </c>
      <c r="K518" s="11" t="s">
        <v>1355</v>
      </c>
      <c r="L518" s="13">
        <v>3</v>
      </c>
      <c r="M518" s="14">
        <v>36</v>
      </c>
      <c r="N518" s="15">
        <v>646361.5</v>
      </c>
      <c r="O518" s="15">
        <v>646361.5</v>
      </c>
      <c r="P518" s="15">
        <v>373596.94</v>
      </c>
      <c r="Q518" s="11" t="s">
        <v>1</v>
      </c>
      <c r="R518" s="11" t="s">
        <v>1</v>
      </c>
      <c r="S518" s="11" t="s">
        <v>1</v>
      </c>
      <c r="T518" s="15">
        <v>224287.44</v>
      </c>
      <c r="U518" s="11" t="s">
        <v>1</v>
      </c>
      <c r="V518" s="11" t="s">
        <v>1</v>
      </c>
      <c r="W518" s="15">
        <v>626065.74</v>
      </c>
      <c r="X518" s="15">
        <v>28181.360000000001</v>
      </c>
      <c r="Y518" s="15">
        <v>20295.759999999998</v>
      </c>
      <c r="Z518" s="11" t="s">
        <v>1</v>
      </c>
      <c r="AA518" s="11" t="s">
        <v>1</v>
      </c>
    </row>
    <row r="519" spans="2:27" ht="25.5" x14ac:dyDescent="0.25">
      <c r="B519" s="10">
        <v>510</v>
      </c>
      <c r="C519" s="11" t="s">
        <v>31</v>
      </c>
      <c r="D519" s="11" t="s">
        <v>32</v>
      </c>
      <c r="E519" s="11" t="s">
        <v>1356</v>
      </c>
      <c r="F519" s="11" t="s">
        <v>1357</v>
      </c>
      <c r="G519" s="11" t="s">
        <v>40</v>
      </c>
      <c r="H519" s="12">
        <v>43844</v>
      </c>
      <c r="I519" s="11" t="s">
        <v>47</v>
      </c>
      <c r="J519" s="11" t="s">
        <v>48</v>
      </c>
      <c r="K519" s="11"/>
      <c r="L519" s="13">
        <v>1</v>
      </c>
      <c r="M519" s="14">
        <v>36</v>
      </c>
      <c r="N519" s="15">
        <v>360000</v>
      </c>
      <c r="O519" s="15">
        <v>360000</v>
      </c>
      <c r="P519" s="15">
        <v>208080</v>
      </c>
      <c r="Q519" s="11" t="s">
        <v>1</v>
      </c>
      <c r="R519" s="11" t="s">
        <v>1</v>
      </c>
      <c r="S519" s="11" t="s">
        <v>1</v>
      </c>
      <c r="T519" s="15">
        <v>124920</v>
      </c>
      <c r="U519" s="11" t="s">
        <v>1</v>
      </c>
      <c r="V519" s="11" t="s">
        <v>1</v>
      </c>
      <c r="W519" s="15">
        <v>333000</v>
      </c>
      <c r="X519" s="11" t="s">
        <v>1</v>
      </c>
      <c r="Y519" s="15">
        <v>27000</v>
      </c>
      <c r="Z519" s="11" t="s">
        <v>1</v>
      </c>
      <c r="AA519" s="11" t="s">
        <v>1</v>
      </c>
    </row>
    <row r="520" spans="2:27" ht="25.5" x14ac:dyDescent="0.25">
      <c r="B520" s="10">
        <v>511</v>
      </c>
      <c r="C520" s="11" t="s">
        <v>31</v>
      </c>
      <c r="D520" s="11" t="s">
        <v>32</v>
      </c>
      <c r="E520" s="11" t="s">
        <v>1358</v>
      </c>
      <c r="F520" s="11" t="s">
        <v>1359</v>
      </c>
      <c r="G520" s="11" t="s">
        <v>40</v>
      </c>
      <c r="H520" s="12">
        <v>43850</v>
      </c>
      <c r="I520" s="11" t="s">
        <v>1360</v>
      </c>
      <c r="J520" s="11" t="s">
        <v>1361</v>
      </c>
      <c r="K520" s="11"/>
      <c r="L520" s="13">
        <v>1</v>
      </c>
      <c r="M520" s="14">
        <v>36</v>
      </c>
      <c r="N520" s="15">
        <v>1081610.8</v>
      </c>
      <c r="O520" s="15">
        <v>1060610.8</v>
      </c>
      <c r="P520" s="15">
        <v>599760.01</v>
      </c>
      <c r="Q520" s="11" t="s">
        <v>1</v>
      </c>
      <c r="R520" s="11" t="s">
        <v>1</v>
      </c>
      <c r="S520" s="11" t="s">
        <v>1</v>
      </c>
      <c r="T520" s="11" t="s">
        <v>1</v>
      </c>
      <c r="U520" s="11" t="s">
        <v>1</v>
      </c>
      <c r="V520" s="11" t="s">
        <v>1</v>
      </c>
      <c r="W520" s="15">
        <v>599760.01</v>
      </c>
      <c r="X520" s="11" t="s">
        <v>1</v>
      </c>
      <c r="Y520" s="15">
        <v>460850.79</v>
      </c>
      <c r="Z520" s="11" t="s">
        <v>1</v>
      </c>
      <c r="AA520" s="15">
        <v>21000</v>
      </c>
    </row>
    <row r="521" spans="2:27" ht="25.5" x14ac:dyDescent="0.25">
      <c r="B521" s="10">
        <v>512</v>
      </c>
      <c r="C521" s="11" t="s">
        <v>31</v>
      </c>
      <c r="D521" s="11" t="s">
        <v>32</v>
      </c>
      <c r="E521" s="11" t="s">
        <v>1362</v>
      </c>
      <c r="F521" s="11" t="s">
        <v>1363</v>
      </c>
      <c r="G521" s="11" t="s">
        <v>104</v>
      </c>
      <c r="H521" s="12">
        <v>43969</v>
      </c>
      <c r="I521" s="11" t="s">
        <v>692</v>
      </c>
      <c r="J521" s="11" t="s">
        <v>693</v>
      </c>
      <c r="K521" s="11"/>
      <c r="L521" s="13">
        <v>1</v>
      </c>
      <c r="M521" s="14">
        <v>36</v>
      </c>
      <c r="N521" s="15">
        <v>519787.8</v>
      </c>
      <c r="O521" s="15">
        <v>499207.8</v>
      </c>
      <c r="P521" s="15">
        <v>324485.07</v>
      </c>
      <c r="Q521" s="11" t="s">
        <v>1</v>
      </c>
      <c r="R521" s="11" t="s">
        <v>1</v>
      </c>
      <c r="S521" s="11" t="s">
        <v>1</v>
      </c>
      <c r="T521" s="11" t="s">
        <v>1</v>
      </c>
      <c r="U521" s="11" t="s">
        <v>1</v>
      </c>
      <c r="V521" s="11" t="s">
        <v>1</v>
      </c>
      <c r="W521" s="15">
        <v>324485.07</v>
      </c>
      <c r="X521" s="11" t="s">
        <v>1</v>
      </c>
      <c r="Y521" s="15">
        <v>174722.73</v>
      </c>
      <c r="Z521" s="11" t="s">
        <v>1</v>
      </c>
      <c r="AA521" s="15">
        <v>20580</v>
      </c>
    </row>
    <row r="522" spans="2:27" ht="38.25" x14ac:dyDescent="0.25">
      <c r="B522" s="10">
        <v>513</v>
      </c>
      <c r="C522" s="11" t="s">
        <v>31</v>
      </c>
      <c r="D522" s="11" t="s">
        <v>32</v>
      </c>
      <c r="E522" s="11" t="s">
        <v>1364</v>
      </c>
      <c r="F522" s="11" t="s">
        <v>1365</v>
      </c>
      <c r="G522" s="11" t="s">
        <v>104</v>
      </c>
      <c r="H522" s="12">
        <v>43909</v>
      </c>
      <c r="I522" s="11" t="s">
        <v>54</v>
      </c>
      <c r="J522" s="11" t="s">
        <v>55</v>
      </c>
      <c r="K522" s="11" t="s">
        <v>1366</v>
      </c>
      <c r="L522" s="13">
        <v>2</v>
      </c>
      <c r="M522" s="14">
        <v>36</v>
      </c>
      <c r="N522" s="15">
        <v>645345.85</v>
      </c>
      <c r="O522" s="15">
        <v>645345.85</v>
      </c>
      <c r="P522" s="15">
        <v>373009.9</v>
      </c>
      <c r="Q522" s="11" t="s">
        <v>1</v>
      </c>
      <c r="R522" s="11" t="s">
        <v>1</v>
      </c>
      <c r="S522" s="11" t="s">
        <v>1</v>
      </c>
      <c r="T522" s="15">
        <v>223935</v>
      </c>
      <c r="U522" s="11" t="s">
        <v>1</v>
      </c>
      <c r="V522" s="11" t="s">
        <v>1</v>
      </c>
      <c r="W522" s="15">
        <v>615516.82999999996</v>
      </c>
      <c r="X522" s="15">
        <v>18571.93</v>
      </c>
      <c r="Y522" s="15">
        <v>29829.02</v>
      </c>
      <c r="Z522" s="11" t="s">
        <v>1</v>
      </c>
      <c r="AA522" s="11" t="s">
        <v>1</v>
      </c>
    </row>
    <row r="523" spans="2:27" ht="63.75" x14ac:dyDescent="0.25">
      <c r="B523" s="10">
        <v>514</v>
      </c>
      <c r="C523" s="11" t="s">
        <v>31</v>
      </c>
      <c r="D523" s="11" t="s">
        <v>32</v>
      </c>
      <c r="E523" s="11" t="s">
        <v>1367</v>
      </c>
      <c r="F523" s="11" t="s">
        <v>1368</v>
      </c>
      <c r="G523" s="11" t="s">
        <v>40</v>
      </c>
      <c r="H523" s="12">
        <v>43850</v>
      </c>
      <c r="I523" s="11" t="s">
        <v>47</v>
      </c>
      <c r="J523" s="11" t="s">
        <v>48</v>
      </c>
      <c r="K523" s="11" t="s">
        <v>1369</v>
      </c>
      <c r="L523" s="13">
        <v>1</v>
      </c>
      <c r="M523" s="14">
        <v>36</v>
      </c>
      <c r="N523" s="15">
        <v>630270</v>
      </c>
      <c r="O523" s="15">
        <v>630270</v>
      </c>
      <c r="P523" s="15">
        <v>364296.06</v>
      </c>
      <c r="Q523" s="11" t="s">
        <v>1</v>
      </c>
      <c r="R523" s="11" t="s">
        <v>1</v>
      </c>
      <c r="S523" s="11" t="s">
        <v>1</v>
      </c>
      <c r="T523" s="15">
        <v>218703.69</v>
      </c>
      <c r="U523" s="11" t="s">
        <v>1</v>
      </c>
      <c r="V523" s="11" t="s">
        <v>1</v>
      </c>
      <c r="W523" s="15">
        <v>620815.94999999995</v>
      </c>
      <c r="X523" s="15">
        <v>37816.199999999997</v>
      </c>
      <c r="Y523" s="15">
        <v>9454.0499999999993</v>
      </c>
      <c r="Z523" s="11" t="s">
        <v>1</v>
      </c>
      <c r="AA523" s="11" t="s">
        <v>1</v>
      </c>
    </row>
    <row r="524" spans="2:27" ht="25.5" x14ac:dyDescent="0.25">
      <c r="B524" s="10">
        <v>515</v>
      </c>
      <c r="C524" s="11" t="s">
        <v>31</v>
      </c>
      <c r="D524" s="11" t="s">
        <v>32</v>
      </c>
      <c r="E524" s="11" t="s">
        <v>1370</v>
      </c>
      <c r="F524" s="11" t="s">
        <v>909</v>
      </c>
      <c r="G524" s="11" t="s">
        <v>104</v>
      </c>
      <c r="H524" s="12">
        <v>44055</v>
      </c>
      <c r="I524" s="11" t="s">
        <v>692</v>
      </c>
      <c r="J524" s="11" t="s">
        <v>693</v>
      </c>
      <c r="K524" s="11"/>
      <c r="L524" s="13">
        <v>1</v>
      </c>
      <c r="M524" s="14">
        <v>36</v>
      </c>
      <c r="N524" s="15">
        <v>648646</v>
      </c>
      <c r="O524" s="15">
        <v>648646</v>
      </c>
      <c r="P524" s="15">
        <v>374917.38</v>
      </c>
      <c r="Q524" s="11" t="s">
        <v>1</v>
      </c>
      <c r="R524" s="11" t="s">
        <v>1</v>
      </c>
      <c r="S524" s="11" t="s">
        <v>1</v>
      </c>
      <c r="T524" s="15">
        <v>225080.16</v>
      </c>
      <c r="U524" s="11" t="s">
        <v>1</v>
      </c>
      <c r="V524" s="11" t="s">
        <v>1</v>
      </c>
      <c r="W524" s="15">
        <v>599997.54</v>
      </c>
      <c r="X524" s="11" t="s">
        <v>1</v>
      </c>
      <c r="Y524" s="15">
        <v>48648.46</v>
      </c>
      <c r="Z524" s="11" t="s">
        <v>1</v>
      </c>
      <c r="AA524" s="11" t="s">
        <v>1</v>
      </c>
    </row>
    <row r="525" spans="2:27" ht="25.5" x14ac:dyDescent="0.25">
      <c r="B525" s="10">
        <v>516</v>
      </c>
      <c r="C525" s="11" t="s">
        <v>31</v>
      </c>
      <c r="D525" s="11" t="s">
        <v>32</v>
      </c>
      <c r="E525" s="11" t="s">
        <v>1371</v>
      </c>
      <c r="F525" s="11" t="s">
        <v>1372</v>
      </c>
      <c r="G525" s="11" t="s">
        <v>104</v>
      </c>
      <c r="H525" s="12">
        <v>44057</v>
      </c>
      <c r="I525" s="11" t="s">
        <v>135</v>
      </c>
      <c r="J525" s="11" t="s">
        <v>136</v>
      </c>
      <c r="K525" s="11" t="s">
        <v>1034</v>
      </c>
      <c r="L525" s="13">
        <v>2</v>
      </c>
      <c r="M525" s="14">
        <v>36</v>
      </c>
      <c r="N525" s="15">
        <v>300000</v>
      </c>
      <c r="O525" s="15">
        <v>300000</v>
      </c>
      <c r="P525" s="15">
        <v>173400</v>
      </c>
      <c r="Q525" s="11" t="s">
        <v>1</v>
      </c>
      <c r="R525" s="11" t="s">
        <v>1</v>
      </c>
      <c r="S525" s="11" t="s">
        <v>1</v>
      </c>
      <c r="T525" s="15">
        <v>104100</v>
      </c>
      <c r="U525" s="11" t="s">
        <v>1</v>
      </c>
      <c r="V525" s="11" t="s">
        <v>1</v>
      </c>
      <c r="W525" s="15">
        <v>291000</v>
      </c>
      <c r="X525" s="15">
        <v>13500</v>
      </c>
      <c r="Y525" s="15">
        <v>9000</v>
      </c>
      <c r="Z525" s="11" t="s">
        <v>1</v>
      </c>
      <c r="AA525" s="11" t="s">
        <v>1</v>
      </c>
    </row>
    <row r="526" spans="2:27" ht="25.5" x14ac:dyDescent="0.25">
      <c r="B526" s="10">
        <v>517</v>
      </c>
      <c r="C526" s="11" t="s">
        <v>31</v>
      </c>
      <c r="D526" s="11" t="s">
        <v>32</v>
      </c>
      <c r="E526" s="11" t="s">
        <v>1373</v>
      </c>
      <c r="F526" s="11" t="s">
        <v>1374</v>
      </c>
      <c r="G526" s="11" t="s">
        <v>40</v>
      </c>
      <c r="H526" s="12">
        <v>43844</v>
      </c>
      <c r="I526" s="11" t="s">
        <v>36</v>
      </c>
      <c r="J526" s="11" t="s">
        <v>37</v>
      </c>
      <c r="K526" s="11"/>
      <c r="L526" s="13">
        <v>1</v>
      </c>
      <c r="M526" s="14">
        <v>36</v>
      </c>
      <c r="N526" s="15">
        <v>599998.29</v>
      </c>
      <c r="O526" s="15">
        <v>599998.29</v>
      </c>
      <c r="P526" s="15">
        <v>346799.02</v>
      </c>
      <c r="Q526" s="11" t="s">
        <v>1</v>
      </c>
      <c r="R526" s="11" t="s">
        <v>1</v>
      </c>
      <c r="S526" s="11" t="s">
        <v>1</v>
      </c>
      <c r="T526" s="15">
        <v>208199.4</v>
      </c>
      <c r="U526" s="11" t="s">
        <v>1</v>
      </c>
      <c r="V526" s="11" t="s">
        <v>1</v>
      </c>
      <c r="W526" s="15">
        <v>599998.29</v>
      </c>
      <c r="X526" s="15">
        <v>44999.87</v>
      </c>
      <c r="Y526" s="11" t="s">
        <v>1</v>
      </c>
      <c r="Z526" s="11" t="s">
        <v>1</v>
      </c>
      <c r="AA526" s="11" t="s">
        <v>1</v>
      </c>
    </row>
    <row r="527" spans="2:27" ht="38.25" x14ac:dyDescent="0.25">
      <c r="B527" s="10">
        <v>518</v>
      </c>
      <c r="C527" s="11" t="s">
        <v>31</v>
      </c>
      <c r="D527" s="11" t="s">
        <v>32</v>
      </c>
      <c r="E527" s="11" t="s">
        <v>1375</v>
      </c>
      <c r="F527" s="11" t="s">
        <v>1376</v>
      </c>
      <c r="G527" s="11" t="s">
        <v>40</v>
      </c>
      <c r="H527" s="12">
        <v>43850</v>
      </c>
      <c r="I527" s="11" t="s">
        <v>54</v>
      </c>
      <c r="J527" s="11" t="s">
        <v>55</v>
      </c>
      <c r="K527" s="11"/>
      <c r="L527" s="13">
        <v>2</v>
      </c>
      <c r="M527" s="14">
        <v>36</v>
      </c>
      <c r="N527" s="15">
        <v>647730.84</v>
      </c>
      <c r="O527" s="15">
        <v>647730.84</v>
      </c>
      <c r="P527" s="15">
        <v>374389.6</v>
      </c>
      <c r="Q527" s="11" t="s">
        <v>1</v>
      </c>
      <c r="R527" s="11" t="s">
        <v>1</v>
      </c>
      <c r="S527" s="11" t="s">
        <v>1</v>
      </c>
      <c r="T527" s="15">
        <v>224762.84</v>
      </c>
      <c r="U527" s="11" t="s">
        <v>1</v>
      </c>
      <c r="V527" s="11" t="s">
        <v>1</v>
      </c>
      <c r="W527" s="15">
        <v>615393.48</v>
      </c>
      <c r="X527" s="15">
        <v>16241.04</v>
      </c>
      <c r="Y527" s="15">
        <v>32337.360000000001</v>
      </c>
      <c r="Z527" s="11" t="s">
        <v>1</v>
      </c>
      <c r="AA527" s="11" t="s">
        <v>1</v>
      </c>
    </row>
    <row r="528" spans="2:27" ht="38.25" x14ac:dyDescent="0.25">
      <c r="B528" s="10">
        <v>519</v>
      </c>
      <c r="C528" s="11" t="s">
        <v>31</v>
      </c>
      <c r="D528" s="11" t="s">
        <v>32</v>
      </c>
      <c r="E528" s="11" t="s">
        <v>1377</v>
      </c>
      <c r="F528" s="11" t="s">
        <v>976</v>
      </c>
      <c r="G528" s="11" t="s">
        <v>40</v>
      </c>
      <c r="H528" s="12">
        <v>43850</v>
      </c>
      <c r="I528" s="11" t="s">
        <v>54</v>
      </c>
      <c r="J528" s="11" t="s">
        <v>55</v>
      </c>
      <c r="K528" s="11" t="s">
        <v>977</v>
      </c>
      <c r="L528" s="13">
        <v>2</v>
      </c>
      <c r="M528" s="14">
        <v>30</v>
      </c>
      <c r="N528" s="15">
        <v>640900</v>
      </c>
      <c r="O528" s="15">
        <v>640900</v>
      </c>
      <c r="P528" s="15">
        <v>370440.2</v>
      </c>
      <c r="Q528" s="11" t="s">
        <v>1</v>
      </c>
      <c r="R528" s="11" t="s">
        <v>1</v>
      </c>
      <c r="S528" s="11" t="s">
        <v>1</v>
      </c>
      <c r="T528" s="15">
        <v>222392.3</v>
      </c>
      <c r="U528" s="11" t="s">
        <v>1</v>
      </c>
      <c r="V528" s="11" t="s">
        <v>1</v>
      </c>
      <c r="W528" s="15">
        <v>611931.31999999995</v>
      </c>
      <c r="X528" s="15">
        <v>19098.82</v>
      </c>
      <c r="Y528" s="15">
        <v>28968.68</v>
      </c>
      <c r="Z528" s="11" t="s">
        <v>1</v>
      </c>
      <c r="AA528" s="11" t="s">
        <v>1</v>
      </c>
    </row>
    <row r="529" spans="2:27" ht="51" x14ac:dyDescent="0.25">
      <c r="B529" s="10">
        <v>520</v>
      </c>
      <c r="C529" s="11" t="s">
        <v>31</v>
      </c>
      <c r="D529" s="11" t="s">
        <v>32</v>
      </c>
      <c r="E529" s="11" t="s">
        <v>1378</v>
      </c>
      <c r="F529" s="11" t="s">
        <v>1036</v>
      </c>
      <c r="G529" s="11" t="s">
        <v>40</v>
      </c>
      <c r="H529" s="12">
        <v>43845</v>
      </c>
      <c r="I529" s="11" t="s">
        <v>54</v>
      </c>
      <c r="J529" s="11" t="s">
        <v>55</v>
      </c>
      <c r="K529" s="11" t="s">
        <v>1037</v>
      </c>
      <c r="L529" s="13">
        <v>1</v>
      </c>
      <c r="M529" s="14">
        <v>36</v>
      </c>
      <c r="N529" s="15">
        <v>645000</v>
      </c>
      <c r="O529" s="15">
        <v>645000</v>
      </c>
      <c r="P529" s="15">
        <v>372810</v>
      </c>
      <c r="Q529" s="11" t="s">
        <v>1</v>
      </c>
      <c r="R529" s="11" t="s">
        <v>1</v>
      </c>
      <c r="S529" s="11" t="s">
        <v>1</v>
      </c>
      <c r="T529" s="15">
        <v>223815</v>
      </c>
      <c r="U529" s="11" t="s">
        <v>1</v>
      </c>
      <c r="V529" s="11" t="s">
        <v>1</v>
      </c>
      <c r="W529" s="15">
        <v>596625</v>
      </c>
      <c r="X529" s="11" t="s">
        <v>1</v>
      </c>
      <c r="Y529" s="15">
        <v>48375</v>
      </c>
      <c r="Z529" s="11" t="s">
        <v>1</v>
      </c>
      <c r="AA529" s="11" t="s">
        <v>1</v>
      </c>
    </row>
    <row r="530" spans="2:27" ht="38.25" x14ac:dyDescent="0.25">
      <c r="B530" s="10">
        <v>521</v>
      </c>
      <c r="C530" s="11" t="s">
        <v>31</v>
      </c>
      <c r="D530" s="11" t="s">
        <v>32</v>
      </c>
      <c r="E530" s="11" t="s">
        <v>1379</v>
      </c>
      <c r="F530" s="11" t="s">
        <v>1380</v>
      </c>
      <c r="G530" s="11" t="s">
        <v>40</v>
      </c>
      <c r="H530" s="12">
        <v>43844</v>
      </c>
      <c r="I530" s="11" t="s">
        <v>54</v>
      </c>
      <c r="J530" s="11" t="s">
        <v>55</v>
      </c>
      <c r="K530" s="11" t="s">
        <v>1381</v>
      </c>
      <c r="L530" s="13">
        <v>1</v>
      </c>
      <c r="M530" s="14">
        <v>36</v>
      </c>
      <c r="N530" s="15">
        <v>635099</v>
      </c>
      <c r="O530" s="15">
        <v>635099</v>
      </c>
      <c r="P530" s="15">
        <v>367087.2</v>
      </c>
      <c r="Q530" s="11" t="s">
        <v>1</v>
      </c>
      <c r="R530" s="11" t="s">
        <v>1</v>
      </c>
      <c r="S530" s="11" t="s">
        <v>1</v>
      </c>
      <c r="T530" s="15">
        <v>220379.37</v>
      </c>
      <c r="U530" s="11" t="s">
        <v>1</v>
      </c>
      <c r="V530" s="11" t="s">
        <v>1</v>
      </c>
      <c r="W530" s="15">
        <v>616019</v>
      </c>
      <c r="X530" s="15">
        <v>28552.43</v>
      </c>
      <c r="Y530" s="15">
        <v>19080</v>
      </c>
      <c r="Z530" s="11" t="s">
        <v>1</v>
      </c>
      <c r="AA530" s="11" t="s">
        <v>1</v>
      </c>
    </row>
    <row r="531" spans="2:27" ht="38.25" x14ac:dyDescent="0.25">
      <c r="B531" s="10">
        <v>522</v>
      </c>
      <c r="C531" s="11" t="s">
        <v>31</v>
      </c>
      <c r="D531" s="11" t="s">
        <v>32</v>
      </c>
      <c r="E531" s="11" t="s">
        <v>1382</v>
      </c>
      <c r="F531" s="11" t="s">
        <v>1383</v>
      </c>
      <c r="G531" s="11" t="s">
        <v>40</v>
      </c>
      <c r="H531" s="12">
        <v>43844</v>
      </c>
      <c r="I531" s="11" t="s">
        <v>54</v>
      </c>
      <c r="J531" s="11" t="s">
        <v>55</v>
      </c>
      <c r="K531" s="11"/>
      <c r="L531" s="13">
        <v>1</v>
      </c>
      <c r="M531" s="14">
        <v>35</v>
      </c>
      <c r="N531" s="15">
        <v>648187.51</v>
      </c>
      <c r="O531" s="15">
        <v>648187.51</v>
      </c>
      <c r="P531" s="15">
        <v>374652.38</v>
      </c>
      <c r="Q531" s="11" t="s">
        <v>1</v>
      </c>
      <c r="R531" s="11" t="s">
        <v>1</v>
      </c>
      <c r="S531" s="11" t="s">
        <v>1</v>
      </c>
      <c r="T531" s="15">
        <v>224921.07</v>
      </c>
      <c r="U531" s="11" t="s">
        <v>1</v>
      </c>
      <c r="V531" s="11" t="s">
        <v>1</v>
      </c>
      <c r="W531" s="15">
        <v>624560.77</v>
      </c>
      <c r="X531" s="15">
        <v>24987.32</v>
      </c>
      <c r="Y531" s="15">
        <v>23626.74</v>
      </c>
      <c r="Z531" s="11" t="s">
        <v>1</v>
      </c>
      <c r="AA531" s="11" t="s">
        <v>1</v>
      </c>
    </row>
    <row r="532" spans="2:27" ht="38.25" x14ac:dyDescent="0.25">
      <c r="B532" s="10">
        <v>523</v>
      </c>
      <c r="C532" s="11" t="s">
        <v>31</v>
      </c>
      <c r="D532" s="11" t="s">
        <v>32</v>
      </c>
      <c r="E532" s="11" t="s">
        <v>1384</v>
      </c>
      <c r="F532" s="11" t="s">
        <v>1385</v>
      </c>
      <c r="G532" s="11" t="s">
        <v>40</v>
      </c>
      <c r="H532" s="12">
        <v>43850</v>
      </c>
      <c r="I532" s="11" t="s">
        <v>54</v>
      </c>
      <c r="J532" s="11" t="s">
        <v>55</v>
      </c>
      <c r="K532" s="11" t="s">
        <v>227</v>
      </c>
      <c r="L532" s="13">
        <v>2</v>
      </c>
      <c r="M532" s="14">
        <v>36</v>
      </c>
      <c r="N532" s="15">
        <v>648000</v>
      </c>
      <c r="O532" s="15">
        <v>648000</v>
      </c>
      <c r="P532" s="15">
        <v>374544</v>
      </c>
      <c r="Q532" s="11" t="s">
        <v>1</v>
      </c>
      <c r="R532" s="11" t="s">
        <v>1</v>
      </c>
      <c r="S532" s="11" t="s">
        <v>1</v>
      </c>
      <c r="T532" s="15">
        <v>224856</v>
      </c>
      <c r="U532" s="11" t="s">
        <v>1</v>
      </c>
      <c r="V532" s="11" t="s">
        <v>1</v>
      </c>
      <c r="W532" s="15">
        <v>609026.79</v>
      </c>
      <c r="X532" s="15">
        <v>9626.7900000000009</v>
      </c>
      <c r="Y532" s="15">
        <v>38973.21</v>
      </c>
      <c r="Z532" s="11" t="s">
        <v>1</v>
      </c>
      <c r="AA532" s="11" t="s">
        <v>1</v>
      </c>
    </row>
    <row r="533" spans="2:27" ht="51" x14ac:dyDescent="0.25">
      <c r="B533" s="10">
        <v>524</v>
      </c>
      <c r="C533" s="11" t="s">
        <v>31</v>
      </c>
      <c r="D533" s="11" t="s">
        <v>32</v>
      </c>
      <c r="E533" s="11" t="s">
        <v>1386</v>
      </c>
      <c r="F533" s="11" t="s">
        <v>1387</v>
      </c>
      <c r="G533" s="11" t="s">
        <v>40</v>
      </c>
      <c r="H533" s="12">
        <v>43850</v>
      </c>
      <c r="I533" s="11" t="s">
        <v>54</v>
      </c>
      <c r="J533" s="11" t="s">
        <v>55</v>
      </c>
      <c r="K533" s="11" t="s">
        <v>1388</v>
      </c>
      <c r="L533" s="13">
        <v>2</v>
      </c>
      <c r="M533" s="14">
        <v>36</v>
      </c>
      <c r="N533" s="15">
        <v>648000</v>
      </c>
      <c r="O533" s="15">
        <v>648000</v>
      </c>
      <c r="P533" s="15">
        <v>374544</v>
      </c>
      <c r="Q533" s="11" t="s">
        <v>1</v>
      </c>
      <c r="R533" s="11" t="s">
        <v>1</v>
      </c>
      <c r="S533" s="11" t="s">
        <v>1</v>
      </c>
      <c r="T533" s="15">
        <v>224856</v>
      </c>
      <c r="U533" s="11" t="s">
        <v>1</v>
      </c>
      <c r="V533" s="11" t="s">
        <v>1</v>
      </c>
      <c r="W533" s="15">
        <v>609026.79</v>
      </c>
      <c r="X533" s="15">
        <v>9626.7900000000009</v>
      </c>
      <c r="Y533" s="15">
        <v>38973.21</v>
      </c>
      <c r="Z533" s="11" t="s">
        <v>1</v>
      </c>
      <c r="AA533" s="11" t="s">
        <v>1</v>
      </c>
    </row>
    <row r="534" spans="2:27" ht="38.25" x14ac:dyDescent="0.25">
      <c r="B534" s="10">
        <v>525</v>
      </c>
      <c r="C534" s="11" t="s">
        <v>31</v>
      </c>
      <c r="D534" s="11" t="s">
        <v>32</v>
      </c>
      <c r="E534" s="11" t="s">
        <v>1389</v>
      </c>
      <c r="F534" s="11" t="s">
        <v>1390</v>
      </c>
      <c r="G534" s="11" t="s">
        <v>40</v>
      </c>
      <c r="H534" s="12">
        <v>43850</v>
      </c>
      <c r="I534" s="11" t="s">
        <v>54</v>
      </c>
      <c r="J534" s="11" t="s">
        <v>55</v>
      </c>
      <c r="K534" s="11" t="s">
        <v>1391</v>
      </c>
      <c r="L534" s="13">
        <v>2</v>
      </c>
      <c r="M534" s="14">
        <v>36</v>
      </c>
      <c r="N534" s="15">
        <v>599500.29</v>
      </c>
      <c r="O534" s="15">
        <v>599500.29</v>
      </c>
      <c r="P534" s="15">
        <v>346511.17</v>
      </c>
      <c r="Q534" s="11" t="s">
        <v>1</v>
      </c>
      <c r="R534" s="11" t="s">
        <v>1</v>
      </c>
      <c r="S534" s="11" t="s">
        <v>1</v>
      </c>
      <c r="T534" s="15">
        <v>208026.59</v>
      </c>
      <c r="U534" s="11" t="s">
        <v>1</v>
      </c>
      <c r="V534" s="11" t="s">
        <v>1</v>
      </c>
      <c r="W534" s="15">
        <v>570223.91</v>
      </c>
      <c r="X534" s="15">
        <v>15686.15</v>
      </c>
      <c r="Y534" s="15">
        <v>29276.38</v>
      </c>
      <c r="Z534" s="11" t="s">
        <v>1</v>
      </c>
      <c r="AA534" s="11" t="s">
        <v>1</v>
      </c>
    </row>
    <row r="535" spans="2:27" ht="38.25" x14ac:dyDescent="0.25">
      <c r="B535" s="10">
        <v>526</v>
      </c>
      <c r="C535" s="11" t="s">
        <v>31</v>
      </c>
      <c r="D535" s="11" t="s">
        <v>32</v>
      </c>
      <c r="E535" s="11" t="s">
        <v>1392</v>
      </c>
      <c r="F535" s="11" t="s">
        <v>1393</v>
      </c>
      <c r="G535" s="11" t="s">
        <v>40</v>
      </c>
      <c r="H535" s="12">
        <v>43850</v>
      </c>
      <c r="I535" s="11" t="s">
        <v>54</v>
      </c>
      <c r="J535" s="11" t="s">
        <v>55</v>
      </c>
      <c r="K535" s="11" t="s">
        <v>893</v>
      </c>
      <c r="L535" s="13">
        <v>2</v>
      </c>
      <c r="M535" s="14">
        <v>36</v>
      </c>
      <c r="N535" s="15">
        <v>648113.88</v>
      </c>
      <c r="O535" s="15">
        <v>648113.88</v>
      </c>
      <c r="P535" s="15">
        <v>374609.82</v>
      </c>
      <c r="Q535" s="11" t="s">
        <v>1</v>
      </c>
      <c r="R535" s="11" t="s">
        <v>1</v>
      </c>
      <c r="S535" s="11" t="s">
        <v>1</v>
      </c>
      <c r="T535" s="15">
        <v>224895.52</v>
      </c>
      <c r="U535" s="11" t="s">
        <v>1</v>
      </c>
      <c r="V535" s="11" t="s">
        <v>1</v>
      </c>
      <c r="W535" s="15">
        <v>613085.53</v>
      </c>
      <c r="X535" s="15">
        <v>13580.19</v>
      </c>
      <c r="Y535" s="15">
        <v>35028.35</v>
      </c>
      <c r="Z535" s="11" t="s">
        <v>1</v>
      </c>
      <c r="AA535" s="11" t="s">
        <v>1</v>
      </c>
    </row>
    <row r="536" spans="2:27" ht="51" x14ac:dyDescent="0.25">
      <c r="B536" s="10">
        <v>527</v>
      </c>
      <c r="C536" s="11" t="s">
        <v>31</v>
      </c>
      <c r="D536" s="11" t="s">
        <v>32</v>
      </c>
      <c r="E536" s="11" t="s">
        <v>1394</v>
      </c>
      <c r="F536" s="11" t="s">
        <v>1395</v>
      </c>
      <c r="G536" s="11" t="s">
        <v>104</v>
      </c>
      <c r="H536" s="12">
        <v>43901</v>
      </c>
      <c r="I536" s="11" t="s">
        <v>47</v>
      </c>
      <c r="J536" s="11" t="s">
        <v>48</v>
      </c>
      <c r="K536" s="11" t="s">
        <v>1396</v>
      </c>
      <c r="L536" s="13">
        <v>3</v>
      </c>
      <c r="M536" s="14">
        <v>36</v>
      </c>
      <c r="N536" s="15">
        <v>645000</v>
      </c>
      <c r="O536" s="15">
        <v>645000</v>
      </c>
      <c r="P536" s="15">
        <v>372810</v>
      </c>
      <c r="Q536" s="11" t="s">
        <v>1</v>
      </c>
      <c r="R536" s="11" t="s">
        <v>1</v>
      </c>
      <c r="S536" s="11" t="s">
        <v>1</v>
      </c>
      <c r="T536" s="15">
        <v>223815</v>
      </c>
      <c r="U536" s="11" t="s">
        <v>1</v>
      </c>
      <c r="V536" s="11" t="s">
        <v>1</v>
      </c>
      <c r="W536" s="15">
        <v>623692.59</v>
      </c>
      <c r="X536" s="15">
        <v>27067.59</v>
      </c>
      <c r="Y536" s="15">
        <v>21307.41</v>
      </c>
      <c r="Z536" s="11" t="s">
        <v>1</v>
      </c>
      <c r="AA536" s="11" t="s">
        <v>1</v>
      </c>
    </row>
    <row r="537" spans="2:27" ht="51" x14ac:dyDescent="0.25">
      <c r="B537" s="10">
        <v>528</v>
      </c>
      <c r="C537" s="11" t="s">
        <v>31</v>
      </c>
      <c r="D537" s="11" t="s">
        <v>32</v>
      </c>
      <c r="E537" s="11" t="s">
        <v>1397</v>
      </c>
      <c r="F537" s="11" t="s">
        <v>1398</v>
      </c>
      <c r="G537" s="11" t="s">
        <v>40</v>
      </c>
      <c r="H537" s="12">
        <v>43845</v>
      </c>
      <c r="I537" s="11" t="s">
        <v>54</v>
      </c>
      <c r="J537" s="11" t="s">
        <v>55</v>
      </c>
      <c r="K537" s="11" t="s">
        <v>1399</v>
      </c>
      <c r="L537" s="13">
        <v>2</v>
      </c>
      <c r="M537" s="14">
        <v>36</v>
      </c>
      <c r="N537" s="15">
        <v>648647.79</v>
      </c>
      <c r="O537" s="15">
        <v>648647.79</v>
      </c>
      <c r="P537" s="15">
        <v>374918.42</v>
      </c>
      <c r="Q537" s="11" t="s">
        <v>1</v>
      </c>
      <c r="R537" s="11" t="s">
        <v>1</v>
      </c>
      <c r="S537" s="11" t="s">
        <v>1</v>
      </c>
      <c r="T537" s="15">
        <v>225080.78</v>
      </c>
      <c r="U537" s="11" t="s">
        <v>1</v>
      </c>
      <c r="V537" s="11" t="s">
        <v>1</v>
      </c>
      <c r="W537" s="15">
        <v>618425.64</v>
      </c>
      <c r="X537" s="15">
        <v>18426.439999999999</v>
      </c>
      <c r="Y537" s="15">
        <v>30222.15</v>
      </c>
      <c r="Z537" s="11" t="s">
        <v>1</v>
      </c>
      <c r="AA537" s="11" t="s">
        <v>1</v>
      </c>
    </row>
    <row r="538" spans="2:27" ht="38.25" x14ac:dyDescent="0.25">
      <c r="B538" s="10">
        <v>529</v>
      </c>
      <c r="C538" s="11" t="s">
        <v>31</v>
      </c>
      <c r="D538" s="11" t="s">
        <v>32</v>
      </c>
      <c r="E538" s="11" t="s">
        <v>1400</v>
      </c>
      <c r="F538" s="11" t="s">
        <v>1401</v>
      </c>
      <c r="G538" s="11" t="s">
        <v>40</v>
      </c>
      <c r="H538" s="12">
        <v>43844</v>
      </c>
      <c r="I538" s="11" t="s">
        <v>157</v>
      </c>
      <c r="J538" s="11" t="s">
        <v>158</v>
      </c>
      <c r="K538" s="11"/>
      <c r="L538" s="13">
        <v>1</v>
      </c>
      <c r="M538" s="14">
        <v>36</v>
      </c>
      <c r="N538" s="15">
        <v>648648</v>
      </c>
      <c r="O538" s="15">
        <v>648648</v>
      </c>
      <c r="P538" s="15">
        <v>374918.54</v>
      </c>
      <c r="Q538" s="11" t="s">
        <v>1</v>
      </c>
      <c r="R538" s="11" t="s">
        <v>1</v>
      </c>
      <c r="S538" s="11" t="s">
        <v>1</v>
      </c>
      <c r="T538" s="15">
        <v>225080.86</v>
      </c>
      <c r="U538" s="11" t="s">
        <v>1</v>
      </c>
      <c r="V538" s="11" t="s">
        <v>1</v>
      </c>
      <c r="W538" s="15">
        <v>616215.6</v>
      </c>
      <c r="X538" s="15">
        <v>16216.2</v>
      </c>
      <c r="Y538" s="15">
        <v>32432.400000000001</v>
      </c>
      <c r="Z538" s="11" t="s">
        <v>1</v>
      </c>
      <c r="AA538" s="11" t="s">
        <v>1</v>
      </c>
    </row>
    <row r="539" spans="2:27" ht="38.25" x14ac:dyDescent="0.25">
      <c r="B539" s="10">
        <v>530</v>
      </c>
      <c r="C539" s="11" t="s">
        <v>31</v>
      </c>
      <c r="D539" s="11" t="s">
        <v>32</v>
      </c>
      <c r="E539" s="11" t="s">
        <v>1402</v>
      </c>
      <c r="F539" s="11" t="s">
        <v>1403</v>
      </c>
      <c r="G539" s="11" t="s">
        <v>40</v>
      </c>
      <c r="H539" s="12">
        <v>43850</v>
      </c>
      <c r="I539" s="11" t="s">
        <v>157</v>
      </c>
      <c r="J539" s="11" t="s">
        <v>158</v>
      </c>
      <c r="K539" s="11"/>
      <c r="L539" s="13">
        <v>1</v>
      </c>
      <c r="M539" s="14">
        <v>36</v>
      </c>
      <c r="N539" s="15">
        <v>648648</v>
      </c>
      <c r="O539" s="15">
        <v>648648</v>
      </c>
      <c r="P539" s="15">
        <v>374918.54</v>
      </c>
      <c r="Q539" s="11" t="s">
        <v>1</v>
      </c>
      <c r="R539" s="11" t="s">
        <v>1</v>
      </c>
      <c r="S539" s="11" t="s">
        <v>1</v>
      </c>
      <c r="T539" s="15">
        <v>225080.86</v>
      </c>
      <c r="U539" s="11" t="s">
        <v>1</v>
      </c>
      <c r="V539" s="11" t="s">
        <v>1</v>
      </c>
      <c r="W539" s="15">
        <v>616215.6</v>
      </c>
      <c r="X539" s="15">
        <v>16216.2</v>
      </c>
      <c r="Y539" s="15">
        <v>32432.400000000001</v>
      </c>
      <c r="Z539" s="11" t="s">
        <v>1</v>
      </c>
      <c r="AA539" s="11" t="s">
        <v>1</v>
      </c>
    </row>
    <row r="540" spans="2:27" ht="63.75" x14ac:dyDescent="0.25">
      <c r="B540" s="10">
        <v>531</v>
      </c>
      <c r="C540" s="11" t="s">
        <v>31</v>
      </c>
      <c r="D540" s="11" t="s">
        <v>32</v>
      </c>
      <c r="E540" s="11" t="s">
        <v>1404</v>
      </c>
      <c r="F540" s="11" t="s">
        <v>1405</v>
      </c>
      <c r="G540" s="11" t="s">
        <v>40</v>
      </c>
      <c r="H540" s="12">
        <v>43850</v>
      </c>
      <c r="I540" s="11" t="s">
        <v>157</v>
      </c>
      <c r="J540" s="11" t="s">
        <v>158</v>
      </c>
      <c r="K540" s="11"/>
      <c r="L540" s="13">
        <v>1</v>
      </c>
      <c r="M540" s="14">
        <v>36</v>
      </c>
      <c r="N540" s="15">
        <v>648648</v>
      </c>
      <c r="O540" s="15">
        <v>648648</v>
      </c>
      <c r="P540" s="15">
        <v>374918.54</v>
      </c>
      <c r="Q540" s="11" t="s">
        <v>1</v>
      </c>
      <c r="R540" s="11" t="s">
        <v>1</v>
      </c>
      <c r="S540" s="11" t="s">
        <v>1</v>
      </c>
      <c r="T540" s="15">
        <v>225080.86</v>
      </c>
      <c r="U540" s="11" t="s">
        <v>1</v>
      </c>
      <c r="V540" s="11" t="s">
        <v>1</v>
      </c>
      <c r="W540" s="15">
        <v>616215.6</v>
      </c>
      <c r="X540" s="15">
        <v>16216.2</v>
      </c>
      <c r="Y540" s="15">
        <v>32432.400000000001</v>
      </c>
      <c r="Z540" s="11" t="s">
        <v>1</v>
      </c>
      <c r="AA540" s="11" t="s">
        <v>1</v>
      </c>
    </row>
    <row r="541" spans="2:27" ht="38.25" x14ac:dyDescent="0.25">
      <c r="B541" s="10">
        <v>532</v>
      </c>
      <c r="C541" s="11" t="s">
        <v>31</v>
      </c>
      <c r="D541" s="11" t="s">
        <v>32</v>
      </c>
      <c r="E541" s="11" t="s">
        <v>1406</v>
      </c>
      <c r="F541" s="11" t="s">
        <v>1407</v>
      </c>
      <c r="G541" s="11" t="s">
        <v>104</v>
      </c>
      <c r="H541" s="12">
        <v>43886</v>
      </c>
      <c r="I541" s="11" t="s">
        <v>157</v>
      </c>
      <c r="J541" s="11" t="s">
        <v>158</v>
      </c>
      <c r="K541" s="11" t="s">
        <v>1094</v>
      </c>
      <c r="L541" s="13">
        <v>1</v>
      </c>
      <c r="M541" s="14">
        <v>36</v>
      </c>
      <c r="N541" s="15">
        <v>648648</v>
      </c>
      <c r="O541" s="15">
        <v>648648</v>
      </c>
      <c r="P541" s="15">
        <v>374918.54</v>
      </c>
      <c r="Q541" s="11" t="s">
        <v>1</v>
      </c>
      <c r="R541" s="11" t="s">
        <v>1</v>
      </c>
      <c r="S541" s="11" t="s">
        <v>1</v>
      </c>
      <c r="T541" s="15">
        <v>225080.85</v>
      </c>
      <c r="U541" s="11" t="s">
        <v>1</v>
      </c>
      <c r="V541" s="11" t="s">
        <v>1</v>
      </c>
      <c r="W541" s="15">
        <v>609729.1</v>
      </c>
      <c r="X541" s="15">
        <v>9729.7099999999991</v>
      </c>
      <c r="Y541" s="15">
        <v>38918.9</v>
      </c>
      <c r="Z541" s="11" t="s">
        <v>1</v>
      </c>
      <c r="AA541" s="11" t="s">
        <v>1</v>
      </c>
    </row>
    <row r="542" spans="2:27" ht="38.25" x14ac:dyDescent="0.25">
      <c r="B542" s="10">
        <v>533</v>
      </c>
      <c r="C542" s="11" t="s">
        <v>31</v>
      </c>
      <c r="D542" s="11" t="s">
        <v>32</v>
      </c>
      <c r="E542" s="11" t="s">
        <v>1408</v>
      </c>
      <c r="F542" s="11" t="s">
        <v>1409</v>
      </c>
      <c r="G542" s="11" t="s">
        <v>40</v>
      </c>
      <c r="H542" s="12">
        <v>43850</v>
      </c>
      <c r="I542" s="11" t="s">
        <v>157</v>
      </c>
      <c r="J542" s="11" t="s">
        <v>158</v>
      </c>
      <c r="K542" s="11" t="s">
        <v>1410</v>
      </c>
      <c r="L542" s="13">
        <v>2</v>
      </c>
      <c r="M542" s="14">
        <v>36</v>
      </c>
      <c r="N542" s="15">
        <v>648648</v>
      </c>
      <c r="O542" s="15">
        <v>648648</v>
      </c>
      <c r="P542" s="15">
        <v>374918.54</v>
      </c>
      <c r="Q542" s="11" t="s">
        <v>1</v>
      </c>
      <c r="R542" s="11" t="s">
        <v>1</v>
      </c>
      <c r="S542" s="11" t="s">
        <v>1</v>
      </c>
      <c r="T542" s="15">
        <v>225080.86</v>
      </c>
      <c r="U542" s="11" t="s">
        <v>1</v>
      </c>
      <c r="V542" s="11" t="s">
        <v>1</v>
      </c>
      <c r="W542" s="15">
        <v>611350.75</v>
      </c>
      <c r="X542" s="15">
        <v>11351.35</v>
      </c>
      <c r="Y542" s="15">
        <v>37297.25</v>
      </c>
      <c r="Z542" s="11" t="s">
        <v>1</v>
      </c>
      <c r="AA542" s="11" t="s">
        <v>1</v>
      </c>
    </row>
    <row r="543" spans="2:27" ht="38.25" x14ac:dyDescent="0.25">
      <c r="B543" s="10">
        <v>534</v>
      </c>
      <c r="C543" s="11" t="s">
        <v>31</v>
      </c>
      <c r="D543" s="11" t="s">
        <v>32</v>
      </c>
      <c r="E543" s="11" t="s">
        <v>1411</v>
      </c>
      <c r="F543" s="11" t="s">
        <v>1412</v>
      </c>
      <c r="G543" s="11" t="s">
        <v>40</v>
      </c>
      <c r="H543" s="12">
        <v>43844</v>
      </c>
      <c r="I543" s="11" t="s">
        <v>157</v>
      </c>
      <c r="J543" s="11" t="s">
        <v>158</v>
      </c>
      <c r="K543" s="11"/>
      <c r="L543" s="13">
        <v>1</v>
      </c>
      <c r="M543" s="14">
        <v>36</v>
      </c>
      <c r="N543" s="15">
        <v>648648</v>
      </c>
      <c r="O543" s="15">
        <v>648648</v>
      </c>
      <c r="P543" s="15">
        <v>374918.54</v>
      </c>
      <c r="Q543" s="11" t="s">
        <v>1</v>
      </c>
      <c r="R543" s="11" t="s">
        <v>1</v>
      </c>
      <c r="S543" s="11" t="s">
        <v>1</v>
      </c>
      <c r="T543" s="15">
        <v>225080.86</v>
      </c>
      <c r="U543" s="11" t="s">
        <v>1</v>
      </c>
      <c r="V543" s="11" t="s">
        <v>1</v>
      </c>
      <c r="W543" s="15">
        <v>616215.6</v>
      </c>
      <c r="X543" s="15">
        <v>16216.2</v>
      </c>
      <c r="Y543" s="15">
        <v>32432.400000000001</v>
      </c>
      <c r="Z543" s="11" t="s">
        <v>1</v>
      </c>
      <c r="AA543" s="11" t="s">
        <v>1</v>
      </c>
    </row>
    <row r="544" spans="2:27" ht="25.5" x14ac:dyDescent="0.25">
      <c r="B544" s="10">
        <v>535</v>
      </c>
      <c r="C544" s="11" t="s">
        <v>31</v>
      </c>
      <c r="D544" s="11" t="s">
        <v>32</v>
      </c>
      <c r="E544" s="11" t="s">
        <v>1413</v>
      </c>
      <c r="F544" s="11" t="s">
        <v>1414</v>
      </c>
      <c r="G544" s="11" t="s">
        <v>40</v>
      </c>
      <c r="H544" s="12">
        <v>43850</v>
      </c>
      <c r="I544" s="11" t="s">
        <v>157</v>
      </c>
      <c r="J544" s="11" t="s">
        <v>158</v>
      </c>
      <c r="K544" s="11"/>
      <c r="L544" s="13">
        <v>1</v>
      </c>
      <c r="M544" s="14">
        <v>36</v>
      </c>
      <c r="N544" s="15">
        <v>648648</v>
      </c>
      <c r="O544" s="15">
        <v>648648</v>
      </c>
      <c r="P544" s="15">
        <v>374918.54</v>
      </c>
      <c r="Q544" s="11" t="s">
        <v>1</v>
      </c>
      <c r="R544" s="11" t="s">
        <v>1</v>
      </c>
      <c r="S544" s="11" t="s">
        <v>1</v>
      </c>
      <c r="T544" s="15">
        <v>225080.86</v>
      </c>
      <c r="U544" s="11" t="s">
        <v>1</v>
      </c>
      <c r="V544" s="11" t="s">
        <v>1</v>
      </c>
      <c r="W544" s="15">
        <v>616215.6</v>
      </c>
      <c r="X544" s="15">
        <v>16216.2</v>
      </c>
      <c r="Y544" s="15">
        <v>32432.400000000001</v>
      </c>
      <c r="Z544" s="11" t="s">
        <v>1</v>
      </c>
      <c r="AA544" s="11" t="s">
        <v>1</v>
      </c>
    </row>
    <row r="545" spans="2:27" ht="51" x14ac:dyDescent="0.25">
      <c r="B545" s="10">
        <v>536</v>
      </c>
      <c r="C545" s="11" t="s">
        <v>31</v>
      </c>
      <c r="D545" s="11" t="s">
        <v>32</v>
      </c>
      <c r="E545" s="11" t="s">
        <v>1415</v>
      </c>
      <c r="F545" s="11" t="s">
        <v>1416</v>
      </c>
      <c r="G545" s="11" t="s">
        <v>40</v>
      </c>
      <c r="H545" s="12">
        <v>43850</v>
      </c>
      <c r="I545" s="11" t="s">
        <v>157</v>
      </c>
      <c r="J545" s="11" t="s">
        <v>158</v>
      </c>
      <c r="K545" s="11" t="s">
        <v>1417</v>
      </c>
      <c r="L545" s="13">
        <v>2</v>
      </c>
      <c r="M545" s="14">
        <v>36</v>
      </c>
      <c r="N545" s="15">
        <v>648648</v>
      </c>
      <c r="O545" s="15">
        <v>648648</v>
      </c>
      <c r="P545" s="15">
        <v>374918.54</v>
      </c>
      <c r="Q545" s="11" t="s">
        <v>1</v>
      </c>
      <c r="R545" s="11" t="s">
        <v>1</v>
      </c>
      <c r="S545" s="11" t="s">
        <v>1</v>
      </c>
      <c r="T545" s="15">
        <v>225080.86</v>
      </c>
      <c r="U545" s="11" t="s">
        <v>1</v>
      </c>
      <c r="V545" s="11" t="s">
        <v>1</v>
      </c>
      <c r="W545" s="15">
        <v>611396.93999999994</v>
      </c>
      <c r="X545" s="15">
        <v>11397.54</v>
      </c>
      <c r="Y545" s="15">
        <v>37251.06</v>
      </c>
      <c r="Z545" s="11" t="s">
        <v>1</v>
      </c>
      <c r="AA545" s="11" t="s">
        <v>1</v>
      </c>
    </row>
    <row r="546" spans="2:27" ht="38.25" x14ac:dyDescent="0.25">
      <c r="B546" s="10">
        <v>537</v>
      </c>
      <c r="C546" s="11" t="s">
        <v>31</v>
      </c>
      <c r="D546" s="11" t="s">
        <v>32</v>
      </c>
      <c r="E546" s="11" t="s">
        <v>1418</v>
      </c>
      <c r="F546" s="11" t="s">
        <v>1419</v>
      </c>
      <c r="G546" s="11" t="s">
        <v>40</v>
      </c>
      <c r="H546" s="12">
        <v>43850</v>
      </c>
      <c r="I546" s="11" t="s">
        <v>157</v>
      </c>
      <c r="J546" s="11" t="s">
        <v>158</v>
      </c>
      <c r="K546" s="11" t="s">
        <v>190</v>
      </c>
      <c r="L546" s="13">
        <v>2</v>
      </c>
      <c r="M546" s="14">
        <v>36</v>
      </c>
      <c r="N546" s="15">
        <v>648648</v>
      </c>
      <c r="O546" s="15">
        <v>648648</v>
      </c>
      <c r="P546" s="15">
        <v>374918.54</v>
      </c>
      <c r="Q546" s="11" t="s">
        <v>1</v>
      </c>
      <c r="R546" s="11" t="s">
        <v>1</v>
      </c>
      <c r="S546" s="11" t="s">
        <v>1</v>
      </c>
      <c r="T546" s="15">
        <v>225080.86</v>
      </c>
      <c r="U546" s="11" t="s">
        <v>1</v>
      </c>
      <c r="V546" s="11" t="s">
        <v>1</v>
      </c>
      <c r="W546" s="15">
        <v>609728.9</v>
      </c>
      <c r="X546" s="15">
        <v>9729.5</v>
      </c>
      <c r="Y546" s="15">
        <v>38919.1</v>
      </c>
      <c r="Z546" s="11" t="s">
        <v>1</v>
      </c>
      <c r="AA546" s="11" t="s">
        <v>1</v>
      </c>
    </row>
    <row r="547" spans="2:27" ht="51" x14ac:dyDescent="0.25">
      <c r="B547" s="10">
        <v>538</v>
      </c>
      <c r="C547" s="11" t="s">
        <v>31</v>
      </c>
      <c r="D547" s="11" t="s">
        <v>32</v>
      </c>
      <c r="E547" s="11" t="s">
        <v>1420</v>
      </c>
      <c r="F547" s="11" t="s">
        <v>1421</v>
      </c>
      <c r="G547" s="11" t="s">
        <v>40</v>
      </c>
      <c r="H547" s="12">
        <v>43844</v>
      </c>
      <c r="I547" s="11" t="s">
        <v>157</v>
      </c>
      <c r="J547" s="11" t="s">
        <v>158</v>
      </c>
      <c r="K547" s="11" t="s">
        <v>1094</v>
      </c>
      <c r="L547" s="13">
        <v>2</v>
      </c>
      <c r="M547" s="14">
        <v>36</v>
      </c>
      <c r="N547" s="15">
        <v>648648</v>
      </c>
      <c r="O547" s="15">
        <v>648648</v>
      </c>
      <c r="P547" s="15">
        <v>374918.54</v>
      </c>
      <c r="Q547" s="11" t="s">
        <v>1</v>
      </c>
      <c r="R547" s="11" t="s">
        <v>1</v>
      </c>
      <c r="S547" s="11" t="s">
        <v>1</v>
      </c>
      <c r="T547" s="15">
        <v>225080.86</v>
      </c>
      <c r="U547" s="11" t="s">
        <v>1</v>
      </c>
      <c r="V547" s="11" t="s">
        <v>1</v>
      </c>
      <c r="W547" s="15">
        <v>609728.9</v>
      </c>
      <c r="X547" s="15">
        <v>9729.5</v>
      </c>
      <c r="Y547" s="15">
        <v>38919.1</v>
      </c>
      <c r="Z547" s="11" t="s">
        <v>1</v>
      </c>
      <c r="AA547" s="11" t="s">
        <v>1</v>
      </c>
    </row>
    <row r="548" spans="2:27" ht="38.25" x14ac:dyDescent="0.25">
      <c r="B548" s="10">
        <v>539</v>
      </c>
      <c r="C548" s="11" t="s">
        <v>31</v>
      </c>
      <c r="D548" s="11" t="s">
        <v>32</v>
      </c>
      <c r="E548" s="11" t="s">
        <v>1422</v>
      </c>
      <c r="F548" s="11" t="s">
        <v>1423</v>
      </c>
      <c r="G548" s="11" t="s">
        <v>40</v>
      </c>
      <c r="H548" s="12">
        <v>43850</v>
      </c>
      <c r="I548" s="11" t="s">
        <v>157</v>
      </c>
      <c r="J548" s="11" t="s">
        <v>158</v>
      </c>
      <c r="K548" s="11" t="s">
        <v>1094</v>
      </c>
      <c r="L548" s="13">
        <v>2</v>
      </c>
      <c r="M548" s="14">
        <v>36</v>
      </c>
      <c r="N548" s="15">
        <v>648648</v>
      </c>
      <c r="O548" s="15">
        <v>648648</v>
      </c>
      <c r="P548" s="15">
        <v>374918.54</v>
      </c>
      <c r="Q548" s="11" t="s">
        <v>1</v>
      </c>
      <c r="R548" s="11" t="s">
        <v>1</v>
      </c>
      <c r="S548" s="11" t="s">
        <v>1</v>
      </c>
      <c r="T548" s="15">
        <v>225080.86</v>
      </c>
      <c r="U548" s="11" t="s">
        <v>1</v>
      </c>
      <c r="V548" s="11" t="s">
        <v>1</v>
      </c>
      <c r="W548" s="15">
        <v>609728.9</v>
      </c>
      <c r="X548" s="15">
        <v>9729.5</v>
      </c>
      <c r="Y548" s="15">
        <v>38919.1</v>
      </c>
      <c r="Z548" s="11" t="s">
        <v>1</v>
      </c>
      <c r="AA548" s="11" t="s">
        <v>1</v>
      </c>
    </row>
    <row r="549" spans="2:27" ht="63.75" x14ac:dyDescent="0.25">
      <c r="B549" s="10">
        <v>540</v>
      </c>
      <c r="C549" s="11" t="s">
        <v>31</v>
      </c>
      <c r="D549" s="11" t="s">
        <v>32</v>
      </c>
      <c r="E549" s="11" t="s">
        <v>1424</v>
      </c>
      <c r="F549" s="11" t="s">
        <v>1425</v>
      </c>
      <c r="G549" s="11" t="s">
        <v>40</v>
      </c>
      <c r="H549" s="12">
        <v>43850</v>
      </c>
      <c r="I549" s="11" t="s">
        <v>157</v>
      </c>
      <c r="J549" s="11" t="s">
        <v>158</v>
      </c>
      <c r="K549" s="11" t="s">
        <v>1426</v>
      </c>
      <c r="L549" s="13">
        <v>2</v>
      </c>
      <c r="M549" s="14">
        <v>36</v>
      </c>
      <c r="N549" s="15">
        <v>648648</v>
      </c>
      <c r="O549" s="15">
        <v>648648</v>
      </c>
      <c r="P549" s="15">
        <v>374918.54</v>
      </c>
      <c r="Q549" s="11" t="s">
        <v>1</v>
      </c>
      <c r="R549" s="11" t="s">
        <v>1</v>
      </c>
      <c r="S549" s="11" t="s">
        <v>1</v>
      </c>
      <c r="T549" s="15">
        <v>225080.86</v>
      </c>
      <c r="U549" s="11" t="s">
        <v>1</v>
      </c>
      <c r="V549" s="11" t="s">
        <v>1</v>
      </c>
      <c r="W549" s="15">
        <v>608851.64</v>
      </c>
      <c r="X549" s="15">
        <v>8852.24</v>
      </c>
      <c r="Y549" s="15">
        <v>39796.36</v>
      </c>
      <c r="Z549" s="11" t="s">
        <v>1</v>
      </c>
      <c r="AA549" s="11" t="s">
        <v>1</v>
      </c>
    </row>
    <row r="550" spans="2:27" ht="38.25" x14ac:dyDescent="0.25">
      <c r="B550" s="10">
        <v>541</v>
      </c>
      <c r="C550" s="11" t="s">
        <v>31</v>
      </c>
      <c r="D550" s="11" t="s">
        <v>32</v>
      </c>
      <c r="E550" s="11" t="s">
        <v>1427</v>
      </c>
      <c r="F550" s="11" t="s">
        <v>1428</v>
      </c>
      <c r="G550" s="11" t="s">
        <v>40</v>
      </c>
      <c r="H550" s="12">
        <v>43850</v>
      </c>
      <c r="I550" s="11" t="s">
        <v>157</v>
      </c>
      <c r="J550" s="11" t="s">
        <v>158</v>
      </c>
      <c r="K550" s="11" t="s">
        <v>1429</v>
      </c>
      <c r="L550" s="13">
        <v>4</v>
      </c>
      <c r="M550" s="14">
        <v>36</v>
      </c>
      <c r="N550" s="15">
        <v>648648</v>
      </c>
      <c r="O550" s="15">
        <v>648648</v>
      </c>
      <c r="P550" s="15">
        <v>374918.54</v>
      </c>
      <c r="Q550" s="11" t="s">
        <v>1</v>
      </c>
      <c r="R550" s="11" t="s">
        <v>1</v>
      </c>
      <c r="S550" s="11" t="s">
        <v>1</v>
      </c>
      <c r="T550" s="15">
        <v>225080.86</v>
      </c>
      <c r="U550" s="11" t="s">
        <v>1</v>
      </c>
      <c r="V550" s="11" t="s">
        <v>1</v>
      </c>
      <c r="W550" s="15">
        <v>612972.36</v>
      </c>
      <c r="X550" s="15">
        <v>12972.96</v>
      </c>
      <c r="Y550" s="15">
        <v>35675.64</v>
      </c>
      <c r="Z550" s="11" t="s">
        <v>1</v>
      </c>
      <c r="AA550" s="11" t="s">
        <v>1</v>
      </c>
    </row>
    <row r="551" spans="2:27" ht="25.5" x14ac:dyDescent="0.25">
      <c r="B551" s="10">
        <v>542</v>
      </c>
      <c r="C551" s="11" t="s">
        <v>31</v>
      </c>
      <c r="D551" s="11" t="s">
        <v>32</v>
      </c>
      <c r="E551" s="11" t="s">
        <v>1430</v>
      </c>
      <c r="F551" s="11" t="s">
        <v>1431</v>
      </c>
      <c r="G551" s="11" t="s">
        <v>40</v>
      </c>
      <c r="H551" s="12">
        <v>43850</v>
      </c>
      <c r="I551" s="11" t="s">
        <v>135</v>
      </c>
      <c r="J551" s="11" t="s">
        <v>136</v>
      </c>
      <c r="K551" s="11" t="s">
        <v>1432</v>
      </c>
      <c r="L551" s="13">
        <v>2</v>
      </c>
      <c r="M551" s="14">
        <v>36</v>
      </c>
      <c r="N551" s="15">
        <v>648750</v>
      </c>
      <c r="O551" s="15">
        <v>648750</v>
      </c>
      <c r="P551" s="15">
        <v>374977.5</v>
      </c>
      <c r="Q551" s="11" t="s">
        <v>1</v>
      </c>
      <c r="R551" s="11" t="s">
        <v>1</v>
      </c>
      <c r="S551" s="11" t="s">
        <v>1</v>
      </c>
      <c r="T551" s="15">
        <v>225116.26</v>
      </c>
      <c r="U551" s="11" t="s">
        <v>1</v>
      </c>
      <c r="V551" s="11" t="s">
        <v>1</v>
      </c>
      <c r="W551" s="15">
        <v>634153.14</v>
      </c>
      <c r="X551" s="15">
        <v>34059.379999999997</v>
      </c>
      <c r="Y551" s="15">
        <v>14596.86</v>
      </c>
      <c r="Z551" s="11" t="s">
        <v>1</v>
      </c>
      <c r="AA551" s="11" t="s">
        <v>1</v>
      </c>
    </row>
    <row r="552" spans="2:27" ht="38.25" x14ac:dyDescent="0.25">
      <c r="B552" s="10">
        <v>543</v>
      </c>
      <c r="C552" s="11" t="s">
        <v>31</v>
      </c>
      <c r="D552" s="11" t="s">
        <v>32</v>
      </c>
      <c r="E552" s="11" t="s">
        <v>1433</v>
      </c>
      <c r="F552" s="11" t="s">
        <v>1434</v>
      </c>
      <c r="G552" s="11" t="s">
        <v>104</v>
      </c>
      <c r="H552" s="12">
        <v>44057</v>
      </c>
      <c r="I552" s="11" t="s">
        <v>47</v>
      </c>
      <c r="J552" s="11" t="s">
        <v>48</v>
      </c>
      <c r="K552" s="11" t="s">
        <v>748</v>
      </c>
      <c r="L552" s="13">
        <v>2</v>
      </c>
      <c r="M552" s="14">
        <v>36</v>
      </c>
      <c r="N552" s="15">
        <v>647877</v>
      </c>
      <c r="O552" s="15">
        <v>647877</v>
      </c>
      <c r="P552" s="15">
        <v>374472.9</v>
      </c>
      <c r="Q552" s="11" t="s">
        <v>1</v>
      </c>
      <c r="R552" s="11" t="s">
        <v>1</v>
      </c>
      <c r="S552" s="11" t="s">
        <v>1</v>
      </c>
      <c r="T552" s="15">
        <v>224813.31</v>
      </c>
      <c r="U552" s="11" t="s">
        <v>1</v>
      </c>
      <c r="V552" s="11" t="s">
        <v>1</v>
      </c>
      <c r="W552" s="15">
        <v>608957.81999999995</v>
      </c>
      <c r="X552" s="15">
        <v>9671.61</v>
      </c>
      <c r="Y552" s="15">
        <v>38919.18</v>
      </c>
      <c r="Z552" s="11" t="s">
        <v>1</v>
      </c>
      <c r="AA552" s="11" t="s">
        <v>1</v>
      </c>
    </row>
    <row r="553" spans="2:27" ht="25.5" x14ac:dyDescent="0.25">
      <c r="B553" s="10">
        <v>544</v>
      </c>
      <c r="C553" s="11" t="s">
        <v>31</v>
      </c>
      <c r="D553" s="11" t="s">
        <v>32</v>
      </c>
      <c r="E553" s="11" t="s">
        <v>1435</v>
      </c>
      <c r="F553" s="11" t="s">
        <v>1436</v>
      </c>
      <c r="G553" s="11" t="s">
        <v>40</v>
      </c>
      <c r="H553" s="12">
        <v>43844</v>
      </c>
      <c r="I553" s="11" t="s">
        <v>692</v>
      </c>
      <c r="J553" s="11" t="s">
        <v>693</v>
      </c>
      <c r="K553" s="11"/>
      <c r="L553" s="13">
        <v>1</v>
      </c>
      <c r="M553" s="14">
        <v>36</v>
      </c>
      <c r="N553" s="15">
        <v>643668.98</v>
      </c>
      <c r="O553" s="15">
        <v>643668.98</v>
      </c>
      <c r="P553" s="15">
        <v>372040.67</v>
      </c>
      <c r="Q553" s="11" t="s">
        <v>1</v>
      </c>
      <c r="R553" s="11" t="s">
        <v>1</v>
      </c>
      <c r="S553" s="11" t="s">
        <v>1</v>
      </c>
      <c r="T553" s="15">
        <v>223353.13</v>
      </c>
      <c r="U553" s="11" t="s">
        <v>1</v>
      </c>
      <c r="V553" s="11" t="s">
        <v>1</v>
      </c>
      <c r="W553" s="15">
        <v>595393.80000000005</v>
      </c>
      <c r="X553" s="11" t="s">
        <v>1</v>
      </c>
      <c r="Y553" s="15">
        <v>48275.18</v>
      </c>
      <c r="Z553" s="11" t="s">
        <v>1</v>
      </c>
      <c r="AA553" s="11" t="s">
        <v>1</v>
      </c>
    </row>
    <row r="554" spans="2:27" ht="38.25" x14ac:dyDescent="0.25">
      <c r="B554" s="10">
        <v>545</v>
      </c>
      <c r="C554" s="11" t="s">
        <v>31</v>
      </c>
      <c r="D554" s="11" t="s">
        <v>32</v>
      </c>
      <c r="E554" s="11" t="s">
        <v>1437</v>
      </c>
      <c r="F554" s="11" t="s">
        <v>1235</v>
      </c>
      <c r="G554" s="11" t="s">
        <v>40</v>
      </c>
      <c r="H554" s="12">
        <v>43844</v>
      </c>
      <c r="I554" s="11" t="s">
        <v>66</v>
      </c>
      <c r="J554" s="11" t="s">
        <v>67</v>
      </c>
      <c r="K554" s="11" t="s">
        <v>1236</v>
      </c>
      <c r="L554" s="13">
        <v>3</v>
      </c>
      <c r="M554" s="14">
        <v>36</v>
      </c>
      <c r="N554" s="15">
        <v>648600</v>
      </c>
      <c r="O554" s="15">
        <v>648600</v>
      </c>
      <c r="P554" s="15">
        <v>374890.79</v>
      </c>
      <c r="Q554" s="11" t="s">
        <v>1</v>
      </c>
      <c r="R554" s="11" t="s">
        <v>1</v>
      </c>
      <c r="S554" s="11" t="s">
        <v>1</v>
      </c>
      <c r="T554" s="15">
        <v>225064.21</v>
      </c>
      <c r="U554" s="11" t="s">
        <v>1</v>
      </c>
      <c r="V554" s="11" t="s">
        <v>1</v>
      </c>
      <c r="W554" s="15">
        <v>621034.5</v>
      </c>
      <c r="X554" s="15">
        <v>21079.5</v>
      </c>
      <c r="Y554" s="15">
        <v>27565.5</v>
      </c>
      <c r="Z554" s="11" t="s">
        <v>1</v>
      </c>
      <c r="AA554" s="11" t="s">
        <v>1</v>
      </c>
    </row>
    <row r="555" spans="2:27" ht="25.5" x14ac:dyDescent="0.25">
      <c r="B555" s="10">
        <v>546</v>
      </c>
      <c r="C555" s="11" t="s">
        <v>31</v>
      </c>
      <c r="D555" s="11" t="s">
        <v>32</v>
      </c>
      <c r="E555" s="11" t="s">
        <v>1438</v>
      </c>
      <c r="F555" s="11" t="s">
        <v>1439</v>
      </c>
      <c r="G555" s="11" t="s">
        <v>40</v>
      </c>
      <c r="H555" s="12">
        <v>43850</v>
      </c>
      <c r="I555" s="11" t="s">
        <v>135</v>
      </c>
      <c r="J555" s="11" t="s">
        <v>136</v>
      </c>
      <c r="K555" s="11" t="s">
        <v>1440</v>
      </c>
      <c r="L555" s="13">
        <v>1</v>
      </c>
      <c r="M555" s="14">
        <v>36</v>
      </c>
      <c r="N555" s="15">
        <v>653265</v>
      </c>
      <c r="O555" s="15">
        <v>648750</v>
      </c>
      <c r="P555" s="15">
        <v>374883.73</v>
      </c>
      <c r="Q555" s="11" t="s">
        <v>1</v>
      </c>
      <c r="R555" s="11" t="s">
        <v>1</v>
      </c>
      <c r="S555" s="11" t="s">
        <v>1</v>
      </c>
      <c r="T555" s="15">
        <v>225116.26</v>
      </c>
      <c r="U555" s="11" t="s">
        <v>1</v>
      </c>
      <c r="V555" s="11" t="s">
        <v>1</v>
      </c>
      <c r="W555" s="15">
        <v>629287.5</v>
      </c>
      <c r="X555" s="15">
        <v>29287.51</v>
      </c>
      <c r="Y555" s="15">
        <v>19462.5</v>
      </c>
      <c r="Z555" s="11" t="s">
        <v>1</v>
      </c>
      <c r="AA555" s="15">
        <v>4515</v>
      </c>
    </row>
    <row r="556" spans="2:27" ht="38.25" x14ac:dyDescent="0.25">
      <c r="B556" s="10">
        <v>547</v>
      </c>
      <c r="C556" s="11" t="s">
        <v>31</v>
      </c>
      <c r="D556" s="11" t="s">
        <v>32</v>
      </c>
      <c r="E556" s="11" t="s">
        <v>1441</v>
      </c>
      <c r="F556" s="11" t="s">
        <v>1442</v>
      </c>
      <c r="G556" s="11" t="s">
        <v>40</v>
      </c>
      <c r="H556" s="12">
        <v>43845</v>
      </c>
      <c r="I556" s="11" t="s">
        <v>393</v>
      </c>
      <c r="J556" s="11" t="s">
        <v>394</v>
      </c>
      <c r="K556" s="11" t="s">
        <v>1075</v>
      </c>
      <c r="L556" s="13">
        <v>1</v>
      </c>
      <c r="M556" s="14">
        <v>30</v>
      </c>
      <c r="N556" s="15">
        <v>522745.88</v>
      </c>
      <c r="O556" s="15">
        <v>522745.88</v>
      </c>
      <c r="P556" s="15">
        <v>302147.11</v>
      </c>
      <c r="Q556" s="11" t="s">
        <v>1</v>
      </c>
      <c r="R556" s="11" t="s">
        <v>1</v>
      </c>
      <c r="S556" s="11" t="s">
        <v>1</v>
      </c>
      <c r="T556" s="15">
        <v>181392.82</v>
      </c>
      <c r="U556" s="11" t="s">
        <v>1</v>
      </c>
      <c r="V556" s="11" t="s">
        <v>1</v>
      </c>
      <c r="W556" s="15">
        <v>483539.93</v>
      </c>
      <c r="X556" s="11" t="s">
        <v>1</v>
      </c>
      <c r="Y556" s="15">
        <v>39205.949999999997</v>
      </c>
      <c r="Z556" s="11" t="s">
        <v>1</v>
      </c>
      <c r="AA556" s="11" t="s">
        <v>1</v>
      </c>
    </row>
    <row r="557" spans="2:27" ht="38.25" x14ac:dyDescent="0.25">
      <c r="B557" s="10">
        <v>548</v>
      </c>
      <c r="C557" s="11" t="s">
        <v>31</v>
      </c>
      <c r="D557" s="11" t="s">
        <v>32</v>
      </c>
      <c r="E557" s="11" t="s">
        <v>1443</v>
      </c>
      <c r="F557" s="11" t="s">
        <v>1444</v>
      </c>
      <c r="G557" s="11" t="s">
        <v>40</v>
      </c>
      <c r="H557" s="12">
        <v>43850</v>
      </c>
      <c r="I557" s="11" t="s">
        <v>393</v>
      </c>
      <c r="J557" s="11" t="s">
        <v>394</v>
      </c>
      <c r="K557" s="11"/>
      <c r="L557" s="13">
        <v>1</v>
      </c>
      <c r="M557" s="14">
        <v>36</v>
      </c>
      <c r="N557" s="15">
        <v>599240.4</v>
      </c>
      <c r="O557" s="15">
        <v>599240.4</v>
      </c>
      <c r="P557" s="15">
        <v>346360.95</v>
      </c>
      <c r="Q557" s="11" t="s">
        <v>1</v>
      </c>
      <c r="R557" s="11" t="s">
        <v>1</v>
      </c>
      <c r="S557" s="11" t="s">
        <v>1</v>
      </c>
      <c r="T557" s="15">
        <v>207936.41</v>
      </c>
      <c r="U557" s="11" t="s">
        <v>1</v>
      </c>
      <c r="V557" s="11" t="s">
        <v>1</v>
      </c>
      <c r="W557" s="15">
        <v>554297.36</v>
      </c>
      <c r="X557" s="11" t="s">
        <v>1</v>
      </c>
      <c r="Y557" s="15">
        <v>44943.040000000001</v>
      </c>
      <c r="Z557" s="11" t="s">
        <v>1</v>
      </c>
      <c r="AA557" s="11" t="s">
        <v>1</v>
      </c>
    </row>
    <row r="558" spans="2:27" ht="38.25" x14ac:dyDescent="0.25">
      <c r="B558" s="10">
        <v>549</v>
      </c>
      <c r="C558" s="11" t="s">
        <v>31</v>
      </c>
      <c r="D558" s="11" t="s">
        <v>32</v>
      </c>
      <c r="E558" s="11" t="s">
        <v>1445</v>
      </c>
      <c r="F558" s="11" t="s">
        <v>1446</v>
      </c>
      <c r="G558" s="11" t="s">
        <v>40</v>
      </c>
      <c r="H558" s="12">
        <v>43850</v>
      </c>
      <c r="I558" s="11" t="s">
        <v>54</v>
      </c>
      <c r="J558" s="11" t="s">
        <v>55</v>
      </c>
      <c r="K558" s="11" t="s">
        <v>180</v>
      </c>
      <c r="L558" s="13">
        <v>2</v>
      </c>
      <c r="M558" s="14">
        <v>36</v>
      </c>
      <c r="N558" s="15">
        <v>600000</v>
      </c>
      <c r="O558" s="15">
        <v>600000</v>
      </c>
      <c r="P558" s="15">
        <v>346800</v>
      </c>
      <c r="Q558" s="11" t="s">
        <v>1</v>
      </c>
      <c r="R558" s="11" t="s">
        <v>1</v>
      </c>
      <c r="S558" s="11" t="s">
        <v>1</v>
      </c>
      <c r="T558" s="15">
        <v>208199.99</v>
      </c>
      <c r="U558" s="11" t="s">
        <v>1</v>
      </c>
      <c r="V558" s="11" t="s">
        <v>1</v>
      </c>
      <c r="W558" s="15">
        <v>600000</v>
      </c>
      <c r="X558" s="15">
        <v>45000.01</v>
      </c>
      <c r="Y558" s="11" t="s">
        <v>1</v>
      </c>
      <c r="Z558" s="11" t="s">
        <v>1</v>
      </c>
      <c r="AA558" s="11" t="s">
        <v>1</v>
      </c>
    </row>
    <row r="559" spans="2:27" ht="38.25" x14ac:dyDescent="0.25">
      <c r="B559" s="10">
        <v>550</v>
      </c>
      <c r="C559" s="11" t="s">
        <v>31</v>
      </c>
      <c r="D559" s="11" t="s">
        <v>32</v>
      </c>
      <c r="E559" s="11" t="s">
        <v>1447</v>
      </c>
      <c r="F559" s="11" t="s">
        <v>1448</v>
      </c>
      <c r="G559" s="11" t="s">
        <v>40</v>
      </c>
      <c r="H559" s="12">
        <v>43850</v>
      </c>
      <c r="I559" s="11" t="s">
        <v>47</v>
      </c>
      <c r="J559" s="11" t="s">
        <v>48</v>
      </c>
      <c r="K559" s="11"/>
      <c r="L559" s="13">
        <v>1</v>
      </c>
      <c r="M559" s="14">
        <v>36</v>
      </c>
      <c r="N559" s="15">
        <v>599427.35</v>
      </c>
      <c r="O559" s="15">
        <v>599427.35</v>
      </c>
      <c r="P559" s="15">
        <v>346469.01</v>
      </c>
      <c r="Q559" s="11" t="s">
        <v>1</v>
      </c>
      <c r="R559" s="11" t="s">
        <v>1</v>
      </c>
      <c r="S559" s="11" t="s">
        <v>1</v>
      </c>
      <c r="T559" s="15">
        <v>208001.28</v>
      </c>
      <c r="U559" s="11" t="s">
        <v>1</v>
      </c>
      <c r="V559" s="11" t="s">
        <v>1</v>
      </c>
      <c r="W559" s="15">
        <v>599427.35</v>
      </c>
      <c r="X559" s="15">
        <v>44957.06</v>
      </c>
      <c r="Y559" s="11" t="s">
        <v>1</v>
      </c>
      <c r="Z559" s="11" t="s">
        <v>1</v>
      </c>
      <c r="AA559" s="11" t="s">
        <v>1</v>
      </c>
    </row>
    <row r="560" spans="2:27" ht="38.25" x14ac:dyDescent="0.25">
      <c r="B560" s="10">
        <v>551</v>
      </c>
      <c r="C560" s="11" t="s">
        <v>31</v>
      </c>
      <c r="D560" s="11" t="s">
        <v>32</v>
      </c>
      <c r="E560" s="11" t="s">
        <v>1449</v>
      </c>
      <c r="F560" s="11" t="s">
        <v>1450</v>
      </c>
      <c r="G560" s="11" t="s">
        <v>40</v>
      </c>
      <c r="H560" s="12">
        <v>43850</v>
      </c>
      <c r="I560" s="11" t="s">
        <v>66</v>
      </c>
      <c r="J560" s="11" t="s">
        <v>67</v>
      </c>
      <c r="K560" s="11" t="s">
        <v>937</v>
      </c>
      <c r="L560" s="13">
        <v>3</v>
      </c>
      <c r="M560" s="14">
        <v>36</v>
      </c>
      <c r="N560" s="15">
        <v>662199.07999999996</v>
      </c>
      <c r="O560" s="15">
        <v>648549.07999999996</v>
      </c>
      <c r="P560" s="15">
        <v>374861.35</v>
      </c>
      <c r="Q560" s="11" t="s">
        <v>1</v>
      </c>
      <c r="R560" s="11" t="s">
        <v>1</v>
      </c>
      <c r="S560" s="11" t="s">
        <v>1</v>
      </c>
      <c r="T560" s="15">
        <v>225046.54</v>
      </c>
      <c r="U560" s="11" t="s">
        <v>1</v>
      </c>
      <c r="V560" s="11" t="s">
        <v>1</v>
      </c>
      <c r="W560" s="15">
        <v>628516.88</v>
      </c>
      <c r="X560" s="15">
        <v>28608.99</v>
      </c>
      <c r="Y560" s="15">
        <v>20032.2</v>
      </c>
      <c r="Z560" s="11" t="s">
        <v>1</v>
      </c>
      <c r="AA560" s="15">
        <v>13650</v>
      </c>
    </row>
    <row r="561" spans="2:27" x14ac:dyDescent="0.25">
      <c r="B561" s="10">
        <v>552</v>
      </c>
      <c r="C561" s="11" t="s">
        <v>31</v>
      </c>
      <c r="D561" s="11" t="s">
        <v>32</v>
      </c>
      <c r="E561" s="11" t="s">
        <v>1451</v>
      </c>
      <c r="F561" s="11" t="s">
        <v>1452</v>
      </c>
      <c r="G561" s="11" t="s">
        <v>104</v>
      </c>
      <c r="H561" s="12">
        <v>44089</v>
      </c>
      <c r="I561" s="11" t="s">
        <v>41</v>
      </c>
      <c r="J561" s="11" t="s">
        <v>42</v>
      </c>
      <c r="K561" s="11"/>
      <c r="L561" s="13">
        <v>1</v>
      </c>
      <c r="M561" s="14">
        <v>36</v>
      </c>
      <c r="N561" s="15">
        <v>577563.25</v>
      </c>
      <c r="O561" s="15">
        <v>477325</v>
      </c>
      <c r="P561" s="15">
        <v>310261.25</v>
      </c>
      <c r="Q561" s="11" t="s">
        <v>1</v>
      </c>
      <c r="R561" s="11" t="s">
        <v>1</v>
      </c>
      <c r="S561" s="11" t="s">
        <v>1</v>
      </c>
      <c r="T561" s="11" t="s">
        <v>1</v>
      </c>
      <c r="U561" s="11" t="s">
        <v>1</v>
      </c>
      <c r="V561" s="11" t="s">
        <v>1</v>
      </c>
      <c r="W561" s="15">
        <v>310261.25</v>
      </c>
      <c r="X561" s="11" t="s">
        <v>1</v>
      </c>
      <c r="Y561" s="15">
        <v>167063.75</v>
      </c>
      <c r="Z561" s="11" t="s">
        <v>1</v>
      </c>
      <c r="AA561" s="15">
        <v>100238.25</v>
      </c>
    </row>
    <row r="562" spans="2:27" ht="25.5" x14ac:dyDescent="0.25">
      <c r="B562" s="10">
        <v>553</v>
      </c>
      <c r="C562" s="11" t="s">
        <v>31</v>
      </c>
      <c r="D562" s="11" t="s">
        <v>32</v>
      </c>
      <c r="E562" s="11" t="s">
        <v>1453</v>
      </c>
      <c r="F562" s="11" t="s">
        <v>1454</v>
      </c>
      <c r="G562" s="11" t="s">
        <v>104</v>
      </c>
      <c r="H562" s="12">
        <v>43929</v>
      </c>
      <c r="I562" s="11" t="s">
        <v>1455</v>
      </c>
      <c r="J562" s="11" t="s">
        <v>1456</v>
      </c>
      <c r="K562" s="11"/>
      <c r="L562" s="13">
        <v>1</v>
      </c>
      <c r="M562" s="14">
        <v>26</v>
      </c>
      <c r="N562" s="15">
        <v>509118</v>
      </c>
      <c r="O562" s="15">
        <v>478055.5</v>
      </c>
      <c r="P562" s="15">
        <v>334638.84999999998</v>
      </c>
      <c r="Q562" s="11" t="s">
        <v>1</v>
      </c>
      <c r="R562" s="11" t="s">
        <v>1</v>
      </c>
      <c r="S562" s="11" t="s">
        <v>1</v>
      </c>
      <c r="T562" s="11" t="s">
        <v>1</v>
      </c>
      <c r="U562" s="11" t="s">
        <v>1</v>
      </c>
      <c r="V562" s="11" t="s">
        <v>1</v>
      </c>
      <c r="W562" s="15">
        <v>334638.84999999998</v>
      </c>
      <c r="X562" s="11" t="s">
        <v>1</v>
      </c>
      <c r="Y562" s="15">
        <v>143416.65</v>
      </c>
      <c r="Z562" s="11" t="s">
        <v>1</v>
      </c>
      <c r="AA562" s="15">
        <v>31062.5</v>
      </c>
    </row>
    <row r="563" spans="2:27" ht="51" x14ac:dyDescent="0.25">
      <c r="B563" s="10">
        <v>554</v>
      </c>
      <c r="C563" s="11" t="s">
        <v>31</v>
      </c>
      <c r="D563" s="11" t="s">
        <v>32</v>
      </c>
      <c r="E563" s="11" t="s">
        <v>1457</v>
      </c>
      <c r="F563" s="11" t="s">
        <v>1458</v>
      </c>
      <c r="G563" s="11" t="s">
        <v>40</v>
      </c>
      <c r="H563" s="12">
        <v>43850</v>
      </c>
      <c r="I563" s="11" t="s">
        <v>284</v>
      </c>
      <c r="J563" s="11" t="s">
        <v>285</v>
      </c>
      <c r="K563" s="11"/>
      <c r="L563" s="13">
        <v>1</v>
      </c>
      <c r="M563" s="14">
        <v>34</v>
      </c>
      <c r="N563" s="15">
        <v>652419.4</v>
      </c>
      <c r="O563" s="15">
        <v>652419.4</v>
      </c>
      <c r="P563" s="15">
        <v>424072.6</v>
      </c>
      <c r="Q563" s="11" t="s">
        <v>1</v>
      </c>
      <c r="R563" s="11" t="s">
        <v>1</v>
      </c>
      <c r="S563" s="11" t="s">
        <v>1</v>
      </c>
      <c r="T563" s="11" t="s">
        <v>1</v>
      </c>
      <c r="U563" s="11" t="s">
        <v>1</v>
      </c>
      <c r="V563" s="11" t="s">
        <v>1</v>
      </c>
      <c r="W563" s="15">
        <v>424072.6</v>
      </c>
      <c r="X563" s="11" t="s">
        <v>1</v>
      </c>
      <c r="Y563" s="15">
        <v>228346.8</v>
      </c>
      <c r="Z563" s="11" t="s">
        <v>1</v>
      </c>
      <c r="AA563" s="11" t="s">
        <v>1</v>
      </c>
    </row>
    <row r="564" spans="2:27" ht="38.25" x14ac:dyDescent="0.25">
      <c r="B564" s="10">
        <v>555</v>
      </c>
      <c r="C564" s="11" t="s">
        <v>31</v>
      </c>
      <c r="D564" s="11" t="s">
        <v>32</v>
      </c>
      <c r="E564" s="11" t="s">
        <v>1459</v>
      </c>
      <c r="F564" s="11" t="s">
        <v>1460</v>
      </c>
      <c r="G564" s="11" t="s">
        <v>40</v>
      </c>
      <c r="H564" s="12">
        <v>43844</v>
      </c>
      <c r="I564" s="11" t="s">
        <v>1461</v>
      </c>
      <c r="J564" s="11" t="s">
        <v>1462</v>
      </c>
      <c r="K564" s="11"/>
      <c r="L564" s="13">
        <v>1</v>
      </c>
      <c r="M564" s="14">
        <v>36</v>
      </c>
      <c r="N564" s="15">
        <v>600000</v>
      </c>
      <c r="O564" s="15">
        <v>600000</v>
      </c>
      <c r="P564" s="15">
        <v>346800</v>
      </c>
      <c r="Q564" s="11" t="s">
        <v>1</v>
      </c>
      <c r="R564" s="11" t="s">
        <v>1</v>
      </c>
      <c r="S564" s="11" t="s">
        <v>1</v>
      </c>
      <c r="T564" s="15">
        <v>208200</v>
      </c>
      <c r="U564" s="11" t="s">
        <v>1</v>
      </c>
      <c r="V564" s="11" t="s">
        <v>1</v>
      </c>
      <c r="W564" s="15">
        <v>555000</v>
      </c>
      <c r="X564" s="11" t="s">
        <v>1</v>
      </c>
      <c r="Y564" s="15">
        <v>45000</v>
      </c>
      <c r="Z564" s="11" t="s">
        <v>1</v>
      </c>
      <c r="AA564" s="11" t="s">
        <v>1</v>
      </c>
    </row>
    <row r="565" spans="2:27" ht="38.25" x14ac:dyDescent="0.25">
      <c r="B565" s="10">
        <v>556</v>
      </c>
      <c r="C565" s="11" t="s">
        <v>31</v>
      </c>
      <c r="D565" s="11" t="s">
        <v>32</v>
      </c>
      <c r="E565" s="11" t="s">
        <v>1463</v>
      </c>
      <c r="F565" s="11" t="s">
        <v>1464</v>
      </c>
      <c r="G565" s="11" t="s">
        <v>40</v>
      </c>
      <c r="H565" s="12">
        <v>43850</v>
      </c>
      <c r="I565" s="11" t="s">
        <v>284</v>
      </c>
      <c r="J565" s="11" t="s">
        <v>285</v>
      </c>
      <c r="K565" s="11" t="s">
        <v>1465</v>
      </c>
      <c r="L565" s="13">
        <v>1</v>
      </c>
      <c r="M565" s="14">
        <v>36</v>
      </c>
      <c r="N565" s="15">
        <v>537667.06999999995</v>
      </c>
      <c r="O565" s="15">
        <v>537667.06999999995</v>
      </c>
      <c r="P565" s="15">
        <v>310771.56</v>
      </c>
      <c r="Q565" s="11" t="s">
        <v>1</v>
      </c>
      <c r="R565" s="11" t="s">
        <v>1</v>
      </c>
      <c r="S565" s="11" t="s">
        <v>1</v>
      </c>
      <c r="T565" s="15">
        <v>186570.47</v>
      </c>
      <c r="U565" s="11" t="s">
        <v>1</v>
      </c>
      <c r="V565" s="11" t="s">
        <v>1</v>
      </c>
      <c r="W565" s="15">
        <v>497342.03</v>
      </c>
      <c r="X565" s="11" t="s">
        <v>1</v>
      </c>
      <c r="Y565" s="15">
        <v>40325.040000000001</v>
      </c>
      <c r="Z565" s="11" t="s">
        <v>1</v>
      </c>
      <c r="AA565" s="11" t="s">
        <v>1</v>
      </c>
    </row>
    <row r="566" spans="2:27" ht="63.75" x14ac:dyDescent="0.25">
      <c r="B566" s="10">
        <v>557</v>
      </c>
      <c r="C566" s="11" t="s">
        <v>31</v>
      </c>
      <c r="D566" s="11" t="s">
        <v>32</v>
      </c>
      <c r="E566" s="11" t="s">
        <v>1466</v>
      </c>
      <c r="F566" s="11" t="s">
        <v>1467</v>
      </c>
      <c r="G566" s="11" t="s">
        <v>40</v>
      </c>
      <c r="H566" s="12">
        <v>43844</v>
      </c>
      <c r="I566" s="11" t="s">
        <v>284</v>
      </c>
      <c r="J566" s="11" t="s">
        <v>285</v>
      </c>
      <c r="K566" s="11"/>
      <c r="L566" s="13">
        <v>1</v>
      </c>
      <c r="M566" s="14">
        <v>36</v>
      </c>
      <c r="N566" s="15">
        <v>709164.67</v>
      </c>
      <c r="O566" s="15">
        <v>709164.67</v>
      </c>
      <c r="P566" s="15">
        <v>460957.04</v>
      </c>
      <c r="Q566" s="11" t="s">
        <v>1</v>
      </c>
      <c r="R566" s="11" t="s">
        <v>1</v>
      </c>
      <c r="S566" s="11" t="s">
        <v>1</v>
      </c>
      <c r="T566" s="11" t="s">
        <v>1</v>
      </c>
      <c r="U566" s="11" t="s">
        <v>1</v>
      </c>
      <c r="V566" s="11" t="s">
        <v>1</v>
      </c>
      <c r="W566" s="15">
        <v>460957.04</v>
      </c>
      <c r="X566" s="11" t="s">
        <v>1</v>
      </c>
      <c r="Y566" s="15">
        <v>248207.63</v>
      </c>
      <c r="Z566" s="11" t="s">
        <v>1</v>
      </c>
      <c r="AA566" s="11" t="s">
        <v>1</v>
      </c>
    </row>
    <row r="567" spans="2:27" ht="51" x14ac:dyDescent="0.25">
      <c r="B567" s="10">
        <v>558</v>
      </c>
      <c r="C567" s="11" t="s">
        <v>31</v>
      </c>
      <c r="D567" s="11" t="s">
        <v>32</v>
      </c>
      <c r="E567" s="11" t="s">
        <v>1468</v>
      </c>
      <c r="F567" s="11" t="s">
        <v>1469</v>
      </c>
      <c r="G567" s="11" t="s">
        <v>40</v>
      </c>
      <c r="H567" s="12">
        <v>43850</v>
      </c>
      <c r="I567" s="11" t="s">
        <v>284</v>
      </c>
      <c r="J567" s="11" t="s">
        <v>285</v>
      </c>
      <c r="K567" s="11"/>
      <c r="L567" s="13">
        <v>1</v>
      </c>
      <c r="M567" s="14">
        <v>36</v>
      </c>
      <c r="N567" s="15">
        <v>596311.62</v>
      </c>
      <c r="O567" s="15">
        <v>596311.62</v>
      </c>
      <c r="P567" s="15">
        <v>387602.54</v>
      </c>
      <c r="Q567" s="11" t="s">
        <v>1</v>
      </c>
      <c r="R567" s="11" t="s">
        <v>1</v>
      </c>
      <c r="S567" s="11" t="s">
        <v>1</v>
      </c>
      <c r="T567" s="11" t="s">
        <v>1</v>
      </c>
      <c r="U567" s="11" t="s">
        <v>1</v>
      </c>
      <c r="V567" s="11" t="s">
        <v>1</v>
      </c>
      <c r="W567" s="15">
        <v>387602.54</v>
      </c>
      <c r="X567" s="11" t="s">
        <v>1</v>
      </c>
      <c r="Y567" s="15">
        <v>208709.08</v>
      </c>
      <c r="Z567" s="11" t="s">
        <v>1</v>
      </c>
      <c r="AA567" s="11" t="s">
        <v>1</v>
      </c>
    </row>
    <row r="568" spans="2:27" ht="51" x14ac:dyDescent="0.25">
      <c r="B568" s="10">
        <v>559</v>
      </c>
      <c r="C568" s="11" t="s">
        <v>31</v>
      </c>
      <c r="D568" s="11" t="s">
        <v>32</v>
      </c>
      <c r="E568" s="11" t="s">
        <v>1470</v>
      </c>
      <c r="F568" s="11" t="s">
        <v>1471</v>
      </c>
      <c r="G568" s="11" t="s">
        <v>104</v>
      </c>
      <c r="H568" s="12">
        <v>43928</v>
      </c>
      <c r="I568" s="11" t="s">
        <v>284</v>
      </c>
      <c r="J568" s="11" t="s">
        <v>285</v>
      </c>
      <c r="K568" s="11"/>
      <c r="L568" s="13">
        <v>1</v>
      </c>
      <c r="M568" s="14">
        <v>36</v>
      </c>
      <c r="N568" s="15">
        <v>675370.69</v>
      </c>
      <c r="O568" s="15">
        <v>675370.69</v>
      </c>
      <c r="P568" s="15">
        <v>438990.94</v>
      </c>
      <c r="Q568" s="11" t="s">
        <v>1</v>
      </c>
      <c r="R568" s="11" t="s">
        <v>1</v>
      </c>
      <c r="S568" s="11" t="s">
        <v>1</v>
      </c>
      <c r="T568" s="11" t="s">
        <v>1</v>
      </c>
      <c r="U568" s="11" t="s">
        <v>1</v>
      </c>
      <c r="V568" s="11" t="s">
        <v>1</v>
      </c>
      <c r="W568" s="15">
        <v>675370.69</v>
      </c>
      <c r="X568" s="15">
        <v>236379.75</v>
      </c>
      <c r="Y568" s="11" t="s">
        <v>1</v>
      </c>
      <c r="Z568" s="11" t="s">
        <v>1</v>
      </c>
      <c r="AA568" s="11" t="s">
        <v>1</v>
      </c>
    </row>
    <row r="569" spans="2:27" ht="25.5" x14ac:dyDescent="0.25">
      <c r="B569" s="10">
        <v>560</v>
      </c>
      <c r="C569" s="11" t="s">
        <v>31</v>
      </c>
      <c r="D569" s="11" t="s">
        <v>32</v>
      </c>
      <c r="E569" s="11" t="s">
        <v>1472</v>
      </c>
      <c r="F569" s="11" t="s">
        <v>1473</v>
      </c>
      <c r="G569" s="11" t="s">
        <v>40</v>
      </c>
      <c r="H569" s="12">
        <v>43844</v>
      </c>
      <c r="I569" s="11" t="s">
        <v>157</v>
      </c>
      <c r="J569" s="11" t="s">
        <v>158</v>
      </c>
      <c r="K569" s="11" t="s">
        <v>1474</v>
      </c>
      <c r="L569" s="13">
        <v>3</v>
      </c>
      <c r="M569" s="14">
        <v>36</v>
      </c>
      <c r="N569" s="15">
        <v>648648</v>
      </c>
      <c r="O569" s="15">
        <v>648648</v>
      </c>
      <c r="P569" s="15">
        <v>374918.54</v>
      </c>
      <c r="Q569" s="11" t="s">
        <v>1</v>
      </c>
      <c r="R569" s="11" t="s">
        <v>1</v>
      </c>
      <c r="S569" s="11" t="s">
        <v>1</v>
      </c>
      <c r="T569" s="15">
        <v>225080.86</v>
      </c>
      <c r="U569" s="11" t="s">
        <v>1</v>
      </c>
      <c r="V569" s="11" t="s">
        <v>1</v>
      </c>
      <c r="W569" s="15">
        <v>609729.12</v>
      </c>
      <c r="X569" s="15">
        <v>9729.7199999999993</v>
      </c>
      <c r="Y569" s="15">
        <v>38918.879999999997</v>
      </c>
      <c r="Z569" s="11" t="s">
        <v>1</v>
      </c>
      <c r="AA569" s="11" t="s">
        <v>1</v>
      </c>
    </row>
    <row r="570" spans="2:27" ht="38.25" x14ac:dyDescent="0.25">
      <c r="B570" s="10">
        <v>561</v>
      </c>
      <c r="C570" s="11" t="s">
        <v>31</v>
      </c>
      <c r="D570" s="11" t="s">
        <v>32</v>
      </c>
      <c r="E570" s="11" t="s">
        <v>1475</v>
      </c>
      <c r="F570" s="11" t="s">
        <v>1476</v>
      </c>
      <c r="G570" s="11" t="s">
        <v>40</v>
      </c>
      <c r="H570" s="12">
        <v>43850</v>
      </c>
      <c r="I570" s="11" t="s">
        <v>54</v>
      </c>
      <c r="J570" s="11" t="s">
        <v>55</v>
      </c>
      <c r="K570" s="11" t="s">
        <v>1477</v>
      </c>
      <c r="L570" s="13">
        <v>3</v>
      </c>
      <c r="M570" s="14">
        <v>36</v>
      </c>
      <c r="N570" s="15">
        <v>444710.13</v>
      </c>
      <c r="O570" s="15">
        <v>422000</v>
      </c>
      <c r="P570" s="15">
        <v>243916.01</v>
      </c>
      <c r="Q570" s="11" t="s">
        <v>1</v>
      </c>
      <c r="R570" s="11" t="s">
        <v>1</v>
      </c>
      <c r="S570" s="11" t="s">
        <v>1</v>
      </c>
      <c r="T570" s="15">
        <v>146433.99</v>
      </c>
      <c r="U570" s="11" t="s">
        <v>1</v>
      </c>
      <c r="V570" s="11" t="s">
        <v>1</v>
      </c>
      <c r="W570" s="15">
        <v>390350</v>
      </c>
      <c r="X570" s="11" t="s">
        <v>1</v>
      </c>
      <c r="Y570" s="15">
        <v>31650</v>
      </c>
      <c r="Z570" s="11" t="s">
        <v>1</v>
      </c>
      <c r="AA570" s="15">
        <v>22710.13</v>
      </c>
    </row>
    <row r="571" spans="2:27" ht="51" x14ac:dyDescent="0.25">
      <c r="B571" s="10">
        <v>562</v>
      </c>
      <c r="C571" s="11" t="s">
        <v>31</v>
      </c>
      <c r="D571" s="11" t="s">
        <v>32</v>
      </c>
      <c r="E571" s="11" t="s">
        <v>1478</v>
      </c>
      <c r="F571" s="11" t="s">
        <v>1479</v>
      </c>
      <c r="G571" s="11" t="s">
        <v>40</v>
      </c>
      <c r="H571" s="12">
        <v>43850</v>
      </c>
      <c r="I571" s="11" t="s">
        <v>54</v>
      </c>
      <c r="J571" s="11" t="s">
        <v>55</v>
      </c>
      <c r="K571" s="11" t="s">
        <v>1017</v>
      </c>
      <c r="L571" s="13">
        <v>3</v>
      </c>
      <c r="M571" s="14">
        <v>36</v>
      </c>
      <c r="N571" s="15">
        <v>559993.49</v>
      </c>
      <c r="O571" s="15">
        <v>559993.49</v>
      </c>
      <c r="P571" s="15">
        <v>323676.24</v>
      </c>
      <c r="Q571" s="11" t="s">
        <v>1</v>
      </c>
      <c r="R571" s="11" t="s">
        <v>1</v>
      </c>
      <c r="S571" s="11" t="s">
        <v>1</v>
      </c>
      <c r="T571" s="15">
        <v>194317.74</v>
      </c>
      <c r="U571" s="11" t="s">
        <v>1</v>
      </c>
      <c r="V571" s="11" t="s">
        <v>1</v>
      </c>
      <c r="W571" s="15">
        <v>528088.82999999996</v>
      </c>
      <c r="X571" s="15">
        <v>10094.85</v>
      </c>
      <c r="Y571" s="15">
        <v>31904.66</v>
      </c>
      <c r="Z571" s="11" t="s">
        <v>1</v>
      </c>
      <c r="AA571" s="11" t="s">
        <v>1</v>
      </c>
    </row>
    <row r="572" spans="2:27" ht="25.5" x14ac:dyDescent="0.25">
      <c r="B572" s="10">
        <v>563</v>
      </c>
      <c r="C572" s="11" t="s">
        <v>31</v>
      </c>
      <c r="D572" s="11" t="s">
        <v>32</v>
      </c>
      <c r="E572" s="11" t="s">
        <v>1480</v>
      </c>
      <c r="F572" s="11" t="s">
        <v>1481</v>
      </c>
      <c r="G572" s="11" t="s">
        <v>40</v>
      </c>
      <c r="H572" s="12">
        <v>43850</v>
      </c>
      <c r="I572" s="11" t="s">
        <v>54</v>
      </c>
      <c r="J572" s="11" t="s">
        <v>55</v>
      </c>
      <c r="K572" s="11" t="s">
        <v>1482</v>
      </c>
      <c r="L572" s="13">
        <v>1</v>
      </c>
      <c r="M572" s="14">
        <v>36</v>
      </c>
      <c r="N572" s="15">
        <v>629915.17000000004</v>
      </c>
      <c r="O572" s="15">
        <v>629915.17000000004</v>
      </c>
      <c r="P572" s="15">
        <v>364090.95</v>
      </c>
      <c r="Q572" s="11" t="s">
        <v>1</v>
      </c>
      <c r="R572" s="11" t="s">
        <v>1</v>
      </c>
      <c r="S572" s="11" t="s">
        <v>1</v>
      </c>
      <c r="T572" s="15">
        <v>218580.58</v>
      </c>
      <c r="U572" s="11" t="s">
        <v>1</v>
      </c>
      <c r="V572" s="11" t="s">
        <v>1</v>
      </c>
      <c r="W572" s="15">
        <v>594494.64</v>
      </c>
      <c r="X572" s="15">
        <v>11823.11</v>
      </c>
      <c r="Y572" s="15">
        <v>35420.53</v>
      </c>
      <c r="Z572" s="11" t="s">
        <v>1</v>
      </c>
      <c r="AA572" s="11" t="s">
        <v>1</v>
      </c>
    </row>
    <row r="573" spans="2:27" ht="51" x14ac:dyDescent="0.25">
      <c r="B573" s="10">
        <v>564</v>
      </c>
      <c r="C573" s="11" t="s">
        <v>31</v>
      </c>
      <c r="D573" s="11" t="s">
        <v>32</v>
      </c>
      <c r="E573" s="11" t="s">
        <v>1483</v>
      </c>
      <c r="F573" s="11" t="s">
        <v>1484</v>
      </c>
      <c r="G573" s="11" t="s">
        <v>40</v>
      </c>
      <c r="H573" s="12">
        <v>43850</v>
      </c>
      <c r="I573" s="11" t="s">
        <v>54</v>
      </c>
      <c r="J573" s="11" t="s">
        <v>55</v>
      </c>
      <c r="K573" s="11"/>
      <c r="L573" s="13">
        <v>3</v>
      </c>
      <c r="M573" s="14">
        <v>36</v>
      </c>
      <c r="N573" s="15">
        <v>555354</v>
      </c>
      <c r="O573" s="15">
        <v>555354</v>
      </c>
      <c r="P573" s="15">
        <v>320995</v>
      </c>
      <c r="Q573" s="11" t="s">
        <v>1</v>
      </c>
      <c r="R573" s="11" t="s">
        <v>1</v>
      </c>
      <c r="S573" s="11" t="s">
        <v>1</v>
      </c>
      <c r="T573" s="15">
        <v>192648</v>
      </c>
      <c r="U573" s="11" t="s">
        <v>1</v>
      </c>
      <c r="V573" s="11" t="s">
        <v>1</v>
      </c>
      <c r="W573" s="15">
        <v>527591</v>
      </c>
      <c r="X573" s="15">
        <v>13948</v>
      </c>
      <c r="Y573" s="15">
        <v>27763</v>
      </c>
      <c r="Z573" s="11" t="s">
        <v>1</v>
      </c>
      <c r="AA573" s="11" t="s">
        <v>1</v>
      </c>
    </row>
    <row r="574" spans="2:27" ht="51" x14ac:dyDescent="0.25">
      <c r="B574" s="10">
        <v>565</v>
      </c>
      <c r="C574" s="11" t="s">
        <v>31</v>
      </c>
      <c r="D574" s="11" t="s">
        <v>32</v>
      </c>
      <c r="E574" s="11" t="s">
        <v>1485</v>
      </c>
      <c r="F574" s="11" t="s">
        <v>1486</v>
      </c>
      <c r="G574" s="11" t="s">
        <v>104</v>
      </c>
      <c r="H574" s="12">
        <v>44082</v>
      </c>
      <c r="I574" s="11" t="s">
        <v>1149</v>
      </c>
      <c r="J574" s="11" t="s">
        <v>1150</v>
      </c>
      <c r="K574" s="11" t="s">
        <v>1151</v>
      </c>
      <c r="L574" s="13">
        <v>2</v>
      </c>
      <c r="M574" s="14">
        <v>24</v>
      </c>
      <c r="N574" s="15">
        <v>843882.55</v>
      </c>
      <c r="O574" s="15">
        <v>791914.12</v>
      </c>
      <c r="P574" s="15">
        <v>586872.72</v>
      </c>
      <c r="Q574" s="11" t="s">
        <v>1</v>
      </c>
      <c r="R574" s="11" t="s">
        <v>1</v>
      </c>
      <c r="S574" s="11" t="s">
        <v>1</v>
      </c>
      <c r="T574" s="11" t="s">
        <v>1</v>
      </c>
      <c r="U574" s="11" t="s">
        <v>1</v>
      </c>
      <c r="V574" s="11" t="s">
        <v>1</v>
      </c>
      <c r="W574" s="15">
        <v>586872.72</v>
      </c>
      <c r="X574" s="11" t="s">
        <v>1</v>
      </c>
      <c r="Y574" s="15">
        <v>205041.4</v>
      </c>
      <c r="Z574" s="11" t="s">
        <v>1</v>
      </c>
      <c r="AA574" s="15">
        <v>51968.43</v>
      </c>
    </row>
    <row r="575" spans="2:27" ht="89.25" x14ac:dyDescent="0.25">
      <c r="B575" s="10">
        <v>566</v>
      </c>
      <c r="C575" s="11" t="s">
        <v>31</v>
      </c>
      <c r="D575" s="11" t="s">
        <v>32</v>
      </c>
      <c r="E575" s="11" t="s">
        <v>1487</v>
      </c>
      <c r="F575" s="11" t="s">
        <v>1488</v>
      </c>
      <c r="G575" s="11" t="s">
        <v>40</v>
      </c>
      <c r="H575" s="12">
        <v>43844</v>
      </c>
      <c r="I575" s="11" t="s">
        <v>54</v>
      </c>
      <c r="J575" s="11" t="s">
        <v>55</v>
      </c>
      <c r="K575" s="11"/>
      <c r="L575" s="13">
        <v>1</v>
      </c>
      <c r="M575" s="14">
        <v>36</v>
      </c>
      <c r="N575" s="15">
        <v>648000</v>
      </c>
      <c r="O575" s="15">
        <v>648000</v>
      </c>
      <c r="P575" s="15">
        <v>599400</v>
      </c>
      <c r="Q575" s="11" t="s">
        <v>1</v>
      </c>
      <c r="R575" s="11" t="s">
        <v>1</v>
      </c>
      <c r="S575" s="11" t="s">
        <v>1</v>
      </c>
      <c r="T575" s="15">
        <v>48600</v>
      </c>
      <c r="U575" s="11" t="s">
        <v>1</v>
      </c>
      <c r="V575" s="11" t="s">
        <v>1</v>
      </c>
      <c r="W575" s="15">
        <v>648000</v>
      </c>
      <c r="X575" s="11" t="s">
        <v>1</v>
      </c>
      <c r="Y575" s="11" t="s">
        <v>1</v>
      </c>
      <c r="Z575" s="11" t="s">
        <v>1</v>
      </c>
      <c r="AA575" s="11" t="s">
        <v>1</v>
      </c>
    </row>
    <row r="576" spans="2:27" ht="51" x14ac:dyDescent="0.25">
      <c r="B576" s="10">
        <v>567</v>
      </c>
      <c r="C576" s="11" t="s">
        <v>31</v>
      </c>
      <c r="D576" s="11" t="s">
        <v>32</v>
      </c>
      <c r="E576" s="11" t="s">
        <v>1489</v>
      </c>
      <c r="F576" s="11" t="s">
        <v>1490</v>
      </c>
      <c r="G576" s="11" t="s">
        <v>40</v>
      </c>
      <c r="H576" s="12">
        <v>43845</v>
      </c>
      <c r="I576" s="11" t="s">
        <v>54</v>
      </c>
      <c r="J576" s="11" t="s">
        <v>55</v>
      </c>
      <c r="K576" s="11"/>
      <c r="L576" s="13">
        <v>1</v>
      </c>
      <c r="M576" s="14">
        <v>26</v>
      </c>
      <c r="N576" s="15">
        <v>645679.91</v>
      </c>
      <c r="O576" s="15">
        <v>612331.91</v>
      </c>
      <c r="P576" s="15">
        <v>566407.02</v>
      </c>
      <c r="Q576" s="11" t="s">
        <v>1</v>
      </c>
      <c r="R576" s="11" t="s">
        <v>1</v>
      </c>
      <c r="S576" s="11" t="s">
        <v>1</v>
      </c>
      <c r="T576" s="11" t="s">
        <v>1</v>
      </c>
      <c r="U576" s="11" t="s">
        <v>1</v>
      </c>
      <c r="V576" s="11" t="s">
        <v>1</v>
      </c>
      <c r="W576" s="15">
        <v>612331.91</v>
      </c>
      <c r="X576" s="15">
        <v>45924.89</v>
      </c>
      <c r="Y576" s="11" t="s">
        <v>1</v>
      </c>
      <c r="Z576" s="15">
        <v>33348</v>
      </c>
      <c r="AA576" s="11" t="s">
        <v>1</v>
      </c>
    </row>
    <row r="577" spans="2:27" ht="63.75" x14ac:dyDescent="0.25">
      <c r="B577" s="10">
        <v>568</v>
      </c>
      <c r="C577" s="11" t="s">
        <v>31</v>
      </c>
      <c r="D577" s="11" t="s">
        <v>32</v>
      </c>
      <c r="E577" s="11" t="s">
        <v>1491</v>
      </c>
      <c r="F577" s="11" t="s">
        <v>1492</v>
      </c>
      <c r="G577" s="11" t="s">
        <v>40</v>
      </c>
      <c r="H577" s="12">
        <v>43920</v>
      </c>
      <c r="I577" s="11" t="s">
        <v>784</v>
      </c>
      <c r="J577" s="11" t="s">
        <v>785</v>
      </c>
      <c r="K577" s="11" t="s">
        <v>464</v>
      </c>
      <c r="L577" s="13">
        <v>2</v>
      </c>
      <c r="M577" s="14">
        <v>36</v>
      </c>
      <c r="N577" s="15">
        <v>855677.98</v>
      </c>
      <c r="O577" s="15">
        <v>847036.65</v>
      </c>
      <c r="P577" s="15">
        <v>599024.31999999995</v>
      </c>
      <c r="Q577" s="11" t="s">
        <v>1</v>
      </c>
      <c r="R577" s="11" t="s">
        <v>1</v>
      </c>
      <c r="S577" s="11" t="s">
        <v>1</v>
      </c>
      <c r="T577" s="11" t="s">
        <v>1</v>
      </c>
      <c r="U577" s="11" t="s">
        <v>1</v>
      </c>
      <c r="V577" s="11" t="s">
        <v>1</v>
      </c>
      <c r="W577" s="15">
        <v>599024.31999999995</v>
      </c>
      <c r="X577" s="11" t="s">
        <v>1</v>
      </c>
      <c r="Y577" s="15">
        <v>248012.33</v>
      </c>
      <c r="Z577" s="11" t="s">
        <v>1</v>
      </c>
      <c r="AA577" s="15">
        <v>8641.33</v>
      </c>
    </row>
    <row r="578" spans="2:27" ht="63.75" x14ac:dyDescent="0.25">
      <c r="B578" s="10">
        <v>569</v>
      </c>
      <c r="C578" s="11" t="s">
        <v>31</v>
      </c>
      <c r="D578" s="11" t="s">
        <v>32</v>
      </c>
      <c r="E578" s="11" t="s">
        <v>1493</v>
      </c>
      <c r="F578" s="11" t="s">
        <v>1494</v>
      </c>
      <c r="G578" s="11" t="s">
        <v>40</v>
      </c>
      <c r="H578" s="12">
        <v>43844</v>
      </c>
      <c r="I578" s="11" t="s">
        <v>1252</v>
      </c>
      <c r="J578" s="11" t="s">
        <v>1253</v>
      </c>
      <c r="K578" s="11" t="s">
        <v>101</v>
      </c>
      <c r="L578" s="13">
        <v>2</v>
      </c>
      <c r="M578" s="14">
        <v>36</v>
      </c>
      <c r="N578" s="15">
        <v>755198.32</v>
      </c>
      <c r="O578" s="15">
        <v>719498.32</v>
      </c>
      <c r="P578" s="15">
        <v>515088.84</v>
      </c>
      <c r="Q578" s="11" t="s">
        <v>1</v>
      </c>
      <c r="R578" s="11" t="s">
        <v>1</v>
      </c>
      <c r="S578" s="11" t="s">
        <v>1</v>
      </c>
      <c r="T578" s="11" t="s">
        <v>1</v>
      </c>
      <c r="U578" s="11" t="s">
        <v>1</v>
      </c>
      <c r="V578" s="11" t="s">
        <v>1</v>
      </c>
      <c r="W578" s="15">
        <v>515088.84</v>
      </c>
      <c r="X578" s="11" t="s">
        <v>1</v>
      </c>
      <c r="Y578" s="15">
        <v>204409.48</v>
      </c>
      <c r="Z578" s="11" t="s">
        <v>1</v>
      </c>
      <c r="AA578" s="15">
        <v>35700</v>
      </c>
    </row>
    <row r="579" spans="2:27" ht="63.75" x14ac:dyDescent="0.25">
      <c r="B579" s="10">
        <v>570</v>
      </c>
      <c r="C579" s="11" t="s">
        <v>31</v>
      </c>
      <c r="D579" s="11" t="s">
        <v>32</v>
      </c>
      <c r="E579" s="11" t="s">
        <v>1495</v>
      </c>
      <c r="F579" s="11" t="s">
        <v>1496</v>
      </c>
      <c r="G579" s="11" t="s">
        <v>104</v>
      </c>
      <c r="H579" s="12">
        <v>43964</v>
      </c>
      <c r="I579" s="11" t="s">
        <v>678</v>
      </c>
      <c r="J579" s="11" t="s">
        <v>679</v>
      </c>
      <c r="K579" s="11" t="s">
        <v>1497</v>
      </c>
      <c r="L579" s="13">
        <v>3</v>
      </c>
      <c r="M579" s="14">
        <v>36</v>
      </c>
      <c r="N579" s="15">
        <v>810878.66</v>
      </c>
      <c r="O579" s="15">
        <v>799801.16</v>
      </c>
      <c r="P579" s="15">
        <v>584177.01</v>
      </c>
      <c r="Q579" s="11" t="s">
        <v>1</v>
      </c>
      <c r="R579" s="11" t="s">
        <v>1</v>
      </c>
      <c r="S579" s="11" t="s">
        <v>1</v>
      </c>
      <c r="T579" s="11" t="s">
        <v>1</v>
      </c>
      <c r="U579" s="11" t="s">
        <v>1</v>
      </c>
      <c r="V579" s="11" t="s">
        <v>1</v>
      </c>
      <c r="W579" s="15">
        <v>584177.01</v>
      </c>
      <c r="X579" s="11" t="s">
        <v>1</v>
      </c>
      <c r="Y579" s="15">
        <v>215624.15</v>
      </c>
      <c r="Z579" s="11" t="s">
        <v>1</v>
      </c>
      <c r="AA579" s="15">
        <v>11077.5</v>
      </c>
    </row>
    <row r="580" spans="2:27" ht="51" x14ac:dyDescent="0.25">
      <c r="B580" s="10">
        <v>571</v>
      </c>
      <c r="C580" s="11" t="s">
        <v>31</v>
      </c>
      <c r="D580" s="11" t="s">
        <v>32</v>
      </c>
      <c r="E580" s="11" t="s">
        <v>1498</v>
      </c>
      <c r="F580" s="11" t="s">
        <v>1499</v>
      </c>
      <c r="G580" s="11" t="s">
        <v>104</v>
      </c>
      <c r="H580" s="12">
        <v>44064</v>
      </c>
      <c r="I580" s="11" t="s">
        <v>47</v>
      </c>
      <c r="J580" s="11" t="s">
        <v>48</v>
      </c>
      <c r="K580" s="11"/>
      <c r="L580" s="13">
        <v>3</v>
      </c>
      <c r="M580" s="14">
        <v>36</v>
      </c>
      <c r="N580" s="15">
        <v>645893.75</v>
      </c>
      <c r="O580" s="15">
        <v>645893.75</v>
      </c>
      <c r="P580" s="15">
        <v>373326.58</v>
      </c>
      <c r="Q580" s="11" t="s">
        <v>1</v>
      </c>
      <c r="R580" s="11" t="s">
        <v>1</v>
      </c>
      <c r="S580" s="11" t="s">
        <v>1</v>
      </c>
      <c r="T580" s="15">
        <v>224125.13</v>
      </c>
      <c r="U580" s="11" t="s">
        <v>1</v>
      </c>
      <c r="V580" s="11" t="s">
        <v>1</v>
      </c>
      <c r="W580" s="15">
        <v>613599.05000000005</v>
      </c>
      <c r="X580" s="15">
        <v>16147.34</v>
      </c>
      <c r="Y580" s="15">
        <v>32294.7</v>
      </c>
      <c r="Z580" s="11" t="s">
        <v>1</v>
      </c>
      <c r="AA580" s="11" t="s">
        <v>1</v>
      </c>
    </row>
    <row r="581" spans="2:27" ht="63.75" x14ac:dyDescent="0.25">
      <c r="B581" s="10">
        <v>572</v>
      </c>
      <c r="C581" s="11" t="s">
        <v>31</v>
      </c>
      <c r="D581" s="11" t="s">
        <v>32</v>
      </c>
      <c r="E581" s="11" t="s">
        <v>1500</v>
      </c>
      <c r="F581" s="11" t="s">
        <v>1501</v>
      </c>
      <c r="G581" s="11" t="s">
        <v>104</v>
      </c>
      <c r="H581" s="12">
        <v>44021</v>
      </c>
      <c r="I581" s="11" t="s">
        <v>1167</v>
      </c>
      <c r="J581" s="11" t="s">
        <v>1168</v>
      </c>
      <c r="K581" s="11" t="s">
        <v>1502</v>
      </c>
      <c r="L581" s="13">
        <v>2</v>
      </c>
      <c r="M581" s="14">
        <v>22</v>
      </c>
      <c r="N581" s="15">
        <v>603464.65</v>
      </c>
      <c r="O581" s="15">
        <v>541371.85</v>
      </c>
      <c r="P581" s="15">
        <v>328666.84000000003</v>
      </c>
      <c r="Q581" s="11" t="s">
        <v>1</v>
      </c>
      <c r="R581" s="11" t="s">
        <v>1</v>
      </c>
      <c r="S581" s="11" t="s">
        <v>1</v>
      </c>
      <c r="T581" s="11" t="s">
        <v>1</v>
      </c>
      <c r="U581" s="11" t="s">
        <v>1</v>
      </c>
      <c r="V581" s="11" t="s">
        <v>1</v>
      </c>
      <c r="W581" s="15">
        <v>328666.84000000003</v>
      </c>
      <c r="X581" s="11" t="s">
        <v>1</v>
      </c>
      <c r="Y581" s="15">
        <v>212705.01</v>
      </c>
      <c r="Z581" s="11" t="s">
        <v>1</v>
      </c>
      <c r="AA581" s="15">
        <v>62092.800000000003</v>
      </c>
    </row>
    <row r="582" spans="2:27" ht="63.75" x14ac:dyDescent="0.25">
      <c r="B582" s="10">
        <v>573</v>
      </c>
      <c r="C582" s="11" t="s">
        <v>31</v>
      </c>
      <c r="D582" s="11" t="s">
        <v>32</v>
      </c>
      <c r="E582" s="11" t="s">
        <v>1503</v>
      </c>
      <c r="F582" s="11" t="s">
        <v>1504</v>
      </c>
      <c r="G582" s="11" t="s">
        <v>40</v>
      </c>
      <c r="H582" s="12">
        <v>43844</v>
      </c>
      <c r="I582" s="11" t="s">
        <v>1505</v>
      </c>
      <c r="J582" s="11" t="s">
        <v>1506</v>
      </c>
      <c r="K582" s="11"/>
      <c r="L582" s="13">
        <v>1</v>
      </c>
      <c r="M582" s="14">
        <v>24</v>
      </c>
      <c r="N582" s="15">
        <v>369251</v>
      </c>
      <c r="O582" s="15">
        <v>369251</v>
      </c>
      <c r="P582" s="15">
        <v>240013.15</v>
      </c>
      <c r="Q582" s="11" t="s">
        <v>1</v>
      </c>
      <c r="R582" s="11" t="s">
        <v>1</v>
      </c>
      <c r="S582" s="11" t="s">
        <v>1</v>
      </c>
      <c r="T582" s="11" t="s">
        <v>1</v>
      </c>
      <c r="U582" s="11" t="s">
        <v>1</v>
      </c>
      <c r="V582" s="11" t="s">
        <v>1</v>
      </c>
      <c r="W582" s="15">
        <v>240013.15</v>
      </c>
      <c r="X582" s="11" t="s">
        <v>1</v>
      </c>
      <c r="Y582" s="15">
        <v>129237.85</v>
      </c>
      <c r="Z582" s="11" t="s">
        <v>1</v>
      </c>
      <c r="AA582" s="11" t="s">
        <v>1</v>
      </c>
    </row>
    <row r="583" spans="2:27" ht="38.25" x14ac:dyDescent="0.25">
      <c r="B583" s="10">
        <v>574</v>
      </c>
      <c r="C583" s="11" t="s">
        <v>31</v>
      </c>
      <c r="D583" s="11" t="s">
        <v>32</v>
      </c>
      <c r="E583" s="11" t="s">
        <v>1507</v>
      </c>
      <c r="F583" s="11" t="s">
        <v>1508</v>
      </c>
      <c r="G583" s="11" t="s">
        <v>40</v>
      </c>
      <c r="H583" s="12">
        <v>43846</v>
      </c>
      <c r="I583" s="11" t="s">
        <v>1509</v>
      </c>
      <c r="J583" s="11" t="s">
        <v>1510</v>
      </c>
      <c r="K583" s="11"/>
      <c r="L583" s="13">
        <v>1</v>
      </c>
      <c r="M583" s="14">
        <v>36</v>
      </c>
      <c r="N583" s="15">
        <v>639953</v>
      </c>
      <c r="O583" s="15">
        <v>584597</v>
      </c>
      <c r="P583" s="15">
        <v>379988.05</v>
      </c>
      <c r="Q583" s="11" t="s">
        <v>1</v>
      </c>
      <c r="R583" s="11" t="s">
        <v>1</v>
      </c>
      <c r="S583" s="11" t="s">
        <v>1</v>
      </c>
      <c r="T583" s="11" t="s">
        <v>1</v>
      </c>
      <c r="U583" s="11" t="s">
        <v>1</v>
      </c>
      <c r="V583" s="11" t="s">
        <v>1</v>
      </c>
      <c r="W583" s="15">
        <v>379988.05</v>
      </c>
      <c r="X583" s="11" t="s">
        <v>1</v>
      </c>
      <c r="Y583" s="15">
        <v>204608.95</v>
      </c>
      <c r="Z583" s="11" t="s">
        <v>1</v>
      </c>
      <c r="AA583" s="15">
        <v>55356</v>
      </c>
    </row>
    <row r="584" spans="2:27" ht="51" x14ac:dyDescent="0.25">
      <c r="B584" s="10">
        <v>575</v>
      </c>
      <c r="C584" s="11" t="s">
        <v>31</v>
      </c>
      <c r="D584" s="11" t="s">
        <v>32</v>
      </c>
      <c r="E584" s="11" t="s">
        <v>1511</v>
      </c>
      <c r="F584" s="11" t="s">
        <v>1512</v>
      </c>
      <c r="G584" s="11" t="s">
        <v>104</v>
      </c>
      <c r="H584" s="12">
        <v>43924</v>
      </c>
      <c r="I584" s="11" t="s">
        <v>47</v>
      </c>
      <c r="J584" s="11" t="s">
        <v>48</v>
      </c>
      <c r="K584" s="11"/>
      <c r="L584" s="13">
        <v>2</v>
      </c>
      <c r="M584" s="14">
        <v>36</v>
      </c>
      <c r="N584" s="15">
        <v>645000</v>
      </c>
      <c r="O584" s="15">
        <v>645000</v>
      </c>
      <c r="P584" s="15">
        <v>372810</v>
      </c>
      <c r="Q584" s="11" t="s">
        <v>1</v>
      </c>
      <c r="R584" s="11" t="s">
        <v>1</v>
      </c>
      <c r="S584" s="11" t="s">
        <v>1</v>
      </c>
      <c r="T584" s="15">
        <v>223815</v>
      </c>
      <c r="U584" s="11" t="s">
        <v>1</v>
      </c>
      <c r="V584" s="11" t="s">
        <v>1</v>
      </c>
      <c r="W584" s="15">
        <v>625442.43000000005</v>
      </c>
      <c r="X584" s="15">
        <v>28817.43</v>
      </c>
      <c r="Y584" s="15">
        <v>19557.57</v>
      </c>
      <c r="Z584" s="11" t="s">
        <v>1</v>
      </c>
      <c r="AA584" s="11" t="s">
        <v>1</v>
      </c>
    </row>
    <row r="585" spans="2:27" ht="25.5" x14ac:dyDescent="0.25">
      <c r="B585" s="10">
        <v>576</v>
      </c>
      <c r="C585" s="11" t="s">
        <v>31</v>
      </c>
      <c r="D585" s="11" t="s">
        <v>32</v>
      </c>
      <c r="E585" s="11" t="s">
        <v>1513</v>
      </c>
      <c r="F585" s="11" t="s">
        <v>1514</v>
      </c>
      <c r="G585" s="11" t="s">
        <v>40</v>
      </c>
      <c r="H585" s="12">
        <v>43844</v>
      </c>
      <c r="I585" s="11" t="s">
        <v>47</v>
      </c>
      <c r="J585" s="11" t="s">
        <v>48</v>
      </c>
      <c r="K585" s="11" t="s">
        <v>1154</v>
      </c>
      <c r="L585" s="13">
        <v>1</v>
      </c>
      <c r="M585" s="14">
        <v>36</v>
      </c>
      <c r="N585" s="15">
        <v>624971.36</v>
      </c>
      <c r="O585" s="15">
        <v>624971.36</v>
      </c>
      <c r="P585" s="15">
        <v>531225.66</v>
      </c>
      <c r="Q585" s="11" t="s">
        <v>1</v>
      </c>
      <c r="R585" s="11" t="s">
        <v>1</v>
      </c>
      <c r="S585" s="11" t="s">
        <v>1</v>
      </c>
      <c r="T585" s="15">
        <v>46872.85</v>
      </c>
      <c r="U585" s="11" t="s">
        <v>1</v>
      </c>
      <c r="V585" s="11" t="s">
        <v>1</v>
      </c>
      <c r="W585" s="15">
        <v>624971.36</v>
      </c>
      <c r="X585" s="15">
        <v>46872.85</v>
      </c>
      <c r="Y585" s="11" t="s">
        <v>1</v>
      </c>
      <c r="Z585" s="11" t="s">
        <v>1</v>
      </c>
      <c r="AA585" s="11" t="s">
        <v>1</v>
      </c>
    </row>
    <row r="586" spans="2:27" ht="25.5" x14ac:dyDescent="0.25">
      <c r="B586" s="10">
        <v>577</v>
      </c>
      <c r="C586" s="11" t="s">
        <v>31</v>
      </c>
      <c r="D586" s="11" t="s">
        <v>32</v>
      </c>
      <c r="E586" s="11" t="s">
        <v>1515</v>
      </c>
      <c r="F586" s="11" t="s">
        <v>1516</v>
      </c>
      <c r="G586" s="11" t="s">
        <v>104</v>
      </c>
      <c r="H586" s="12">
        <v>44082</v>
      </c>
      <c r="I586" s="11" t="s">
        <v>590</v>
      </c>
      <c r="J586" s="11" t="s">
        <v>591</v>
      </c>
      <c r="K586" s="11"/>
      <c r="L586" s="13">
        <v>1</v>
      </c>
      <c r="M586" s="14">
        <v>36</v>
      </c>
      <c r="N586" s="15">
        <v>616396.03</v>
      </c>
      <c r="O586" s="15">
        <v>604434</v>
      </c>
      <c r="P586" s="15">
        <v>425783.82</v>
      </c>
      <c r="Q586" s="11" t="s">
        <v>1</v>
      </c>
      <c r="R586" s="11" t="s">
        <v>1</v>
      </c>
      <c r="S586" s="11" t="s">
        <v>1</v>
      </c>
      <c r="T586" s="11" t="s">
        <v>1</v>
      </c>
      <c r="U586" s="11" t="s">
        <v>1</v>
      </c>
      <c r="V586" s="11" t="s">
        <v>1</v>
      </c>
      <c r="W586" s="15">
        <v>425783.82</v>
      </c>
      <c r="X586" s="11" t="s">
        <v>1</v>
      </c>
      <c r="Y586" s="15">
        <v>178650.18</v>
      </c>
      <c r="Z586" s="11" t="s">
        <v>1</v>
      </c>
      <c r="AA586" s="15">
        <v>11962.03</v>
      </c>
    </row>
    <row r="587" spans="2:27" ht="38.25" x14ac:dyDescent="0.25">
      <c r="B587" s="10">
        <v>578</v>
      </c>
      <c r="C587" s="11" t="s">
        <v>31</v>
      </c>
      <c r="D587" s="11" t="s">
        <v>32</v>
      </c>
      <c r="E587" s="11" t="s">
        <v>1517</v>
      </c>
      <c r="F587" s="11" t="s">
        <v>1518</v>
      </c>
      <c r="G587" s="11" t="s">
        <v>104</v>
      </c>
      <c r="H587" s="12">
        <v>43964</v>
      </c>
      <c r="I587" s="11" t="s">
        <v>678</v>
      </c>
      <c r="J587" s="11" t="s">
        <v>679</v>
      </c>
      <c r="K587" s="11" t="s">
        <v>1519</v>
      </c>
      <c r="L587" s="13">
        <v>2</v>
      </c>
      <c r="M587" s="14">
        <v>36</v>
      </c>
      <c r="N587" s="15">
        <v>747226.2</v>
      </c>
      <c r="O587" s="15">
        <v>733261.2</v>
      </c>
      <c r="P587" s="15">
        <v>531312.06000000006</v>
      </c>
      <c r="Q587" s="11" t="s">
        <v>1</v>
      </c>
      <c r="R587" s="11" t="s">
        <v>1</v>
      </c>
      <c r="S587" s="11" t="s">
        <v>1</v>
      </c>
      <c r="T587" s="11" t="s">
        <v>1</v>
      </c>
      <c r="U587" s="11" t="s">
        <v>1</v>
      </c>
      <c r="V587" s="11" t="s">
        <v>1</v>
      </c>
      <c r="W587" s="15">
        <v>531312.06000000006</v>
      </c>
      <c r="X587" s="11" t="s">
        <v>1</v>
      </c>
      <c r="Y587" s="15">
        <v>201949.14</v>
      </c>
      <c r="Z587" s="11" t="s">
        <v>1</v>
      </c>
      <c r="AA587" s="15">
        <v>13965</v>
      </c>
    </row>
    <row r="588" spans="2:27" ht="51" x14ac:dyDescent="0.25">
      <c r="B588" s="10">
        <v>579</v>
      </c>
      <c r="C588" s="11" t="s">
        <v>31</v>
      </c>
      <c r="D588" s="11" t="s">
        <v>32</v>
      </c>
      <c r="E588" s="11" t="s">
        <v>1520</v>
      </c>
      <c r="F588" s="11" t="s">
        <v>1521</v>
      </c>
      <c r="G588" s="11" t="s">
        <v>40</v>
      </c>
      <c r="H588" s="12">
        <v>43845</v>
      </c>
      <c r="I588" s="11" t="s">
        <v>36</v>
      </c>
      <c r="J588" s="11" t="s">
        <v>37</v>
      </c>
      <c r="K588" s="11" t="s">
        <v>1522</v>
      </c>
      <c r="L588" s="13">
        <v>1</v>
      </c>
      <c r="M588" s="14">
        <v>36</v>
      </c>
      <c r="N588" s="15">
        <v>599998</v>
      </c>
      <c r="O588" s="15">
        <v>589540</v>
      </c>
      <c r="P588" s="15">
        <v>501109.02</v>
      </c>
      <c r="Q588" s="11" t="s">
        <v>1</v>
      </c>
      <c r="R588" s="11" t="s">
        <v>1</v>
      </c>
      <c r="S588" s="11" t="s">
        <v>1</v>
      </c>
      <c r="T588" s="15">
        <v>44215.5</v>
      </c>
      <c r="U588" s="11" t="s">
        <v>1</v>
      </c>
      <c r="V588" s="11" t="s">
        <v>1</v>
      </c>
      <c r="W588" s="15">
        <v>545324.52</v>
      </c>
      <c r="X588" s="11" t="s">
        <v>1</v>
      </c>
      <c r="Y588" s="15">
        <v>44215.48</v>
      </c>
      <c r="Z588" s="15">
        <v>10458</v>
      </c>
      <c r="AA588" s="11" t="s">
        <v>1</v>
      </c>
    </row>
    <row r="589" spans="2:27" ht="63.75" x14ac:dyDescent="0.25">
      <c r="B589" s="10">
        <v>580</v>
      </c>
      <c r="C589" s="11" t="s">
        <v>31</v>
      </c>
      <c r="D589" s="11" t="s">
        <v>32</v>
      </c>
      <c r="E589" s="11" t="s">
        <v>1523</v>
      </c>
      <c r="F589" s="11" t="s">
        <v>1524</v>
      </c>
      <c r="G589" s="11" t="s">
        <v>40</v>
      </c>
      <c r="H589" s="12">
        <v>43850</v>
      </c>
      <c r="I589" s="11" t="s">
        <v>54</v>
      </c>
      <c r="J589" s="11" t="s">
        <v>55</v>
      </c>
      <c r="K589" s="11" t="s">
        <v>1525</v>
      </c>
      <c r="L589" s="13">
        <v>1</v>
      </c>
      <c r="M589" s="14">
        <v>36</v>
      </c>
      <c r="N589" s="15">
        <v>634418.4</v>
      </c>
      <c r="O589" s="15">
        <v>634418.4</v>
      </c>
      <c r="P589" s="15">
        <v>539255.63</v>
      </c>
      <c r="Q589" s="11" t="s">
        <v>1</v>
      </c>
      <c r="R589" s="11" t="s">
        <v>1</v>
      </c>
      <c r="S589" s="11" t="s">
        <v>1</v>
      </c>
      <c r="T589" s="15">
        <v>47581.38</v>
      </c>
      <c r="U589" s="11" t="s">
        <v>1</v>
      </c>
      <c r="V589" s="11" t="s">
        <v>1</v>
      </c>
      <c r="W589" s="15">
        <v>586837.01</v>
      </c>
      <c r="X589" s="11" t="s">
        <v>1</v>
      </c>
      <c r="Y589" s="15">
        <v>47581.39</v>
      </c>
      <c r="Z589" s="11" t="s">
        <v>1</v>
      </c>
      <c r="AA589" s="11" t="s">
        <v>1</v>
      </c>
    </row>
    <row r="590" spans="2:27" ht="38.25" x14ac:dyDescent="0.25">
      <c r="B590" s="10">
        <v>581</v>
      </c>
      <c r="C590" s="11" t="s">
        <v>31</v>
      </c>
      <c r="D590" s="11" t="s">
        <v>32</v>
      </c>
      <c r="E590" s="11" t="s">
        <v>1526</v>
      </c>
      <c r="F590" s="11" t="s">
        <v>1527</v>
      </c>
      <c r="G590" s="11" t="s">
        <v>40</v>
      </c>
      <c r="H590" s="12">
        <v>43850</v>
      </c>
      <c r="I590" s="11" t="s">
        <v>54</v>
      </c>
      <c r="J590" s="11" t="s">
        <v>55</v>
      </c>
      <c r="K590" s="11" t="s">
        <v>1139</v>
      </c>
      <c r="L590" s="13">
        <v>2</v>
      </c>
      <c r="M590" s="14">
        <v>36</v>
      </c>
      <c r="N590" s="15">
        <v>648343.15</v>
      </c>
      <c r="O590" s="15">
        <v>648343.15</v>
      </c>
      <c r="P590" s="15">
        <v>374742.33</v>
      </c>
      <c r="Q590" s="11" t="s">
        <v>1</v>
      </c>
      <c r="R590" s="11" t="s">
        <v>1</v>
      </c>
      <c r="S590" s="11" t="s">
        <v>1</v>
      </c>
      <c r="T590" s="15">
        <v>224975.07</v>
      </c>
      <c r="U590" s="11" t="s">
        <v>1</v>
      </c>
      <c r="V590" s="11" t="s">
        <v>1</v>
      </c>
      <c r="W590" s="15">
        <v>619038.03</v>
      </c>
      <c r="X590" s="15">
        <v>19320.63</v>
      </c>
      <c r="Y590" s="15">
        <v>29305.119999999999</v>
      </c>
      <c r="Z590" s="11" t="s">
        <v>1</v>
      </c>
      <c r="AA590" s="11" t="s">
        <v>1</v>
      </c>
    </row>
    <row r="591" spans="2:27" ht="51" x14ac:dyDescent="0.25">
      <c r="B591" s="10">
        <v>582</v>
      </c>
      <c r="C591" s="11" t="s">
        <v>31</v>
      </c>
      <c r="D591" s="11" t="s">
        <v>32</v>
      </c>
      <c r="E591" s="11" t="s">
        <v>1528</v>
      </c>
      <c r="F591" s="11" t="s">
        <v>1529</v>
      </c>
      <c r="G591" s="11" t="s">
        <v>40</v>
      </c>
      <c r="H591" s="12">
        <v>43844</v>
      </c>
      <c r="I591" s="11" t="s">
        <v>47</v>
      </c>
      <c r="J591" s="11" t="s">
        <v>48</v>
      </c>
      <c r="K591" s="11" t="s">
        <v>748</v>
      </c>
      <c r="L591" s="13">
        <v>2</v>
      </c>
      <c r="M591" s="14">
        <v>36</v>
      </c>
      <c r="N591" s="15">
        <v>648600</v>
      </c>
      <c r="O591" s="15">
        <v>648600</v>
      </c>
      <c r="P591" s="15">
        <v>374890.8</v>
      </c>
      <c r="Q591" s="11" t="s">
        <v>1</v>
      </c>
      <c r="R591" s="11" t="s">
        <v>1</v>
      </c>
      <c r="S591" s="11" t="s">
        <v>1</v>
      </c>
      <c r="T591" s="15">
        <v>225064.2</v>
      </c>
      <c r="U591" s="11" t="s">
        <v>1</v>
      </c>
      <c r="V591" s="11" t="s">
        <v>1</v>
      </c>
      <c r="W591" s="15">
        <v>599955</v>
      </c>
      <c r="X591" s="11" t="s">
        <v>1</v>
      </c>
      <c r="Y591" s="15">
        <v>48645</v>
      </c>
      <c r="Z591" s="11" t="s">
        <v>1</v>
      </c>
      <c r="AA591" s="11" t="s">
        <v>1</v>
      </c>
    </row>
    <row r="592" spans="2:27" ht="51" x14ac:dyDescent="0.25">
      <c r="B592" s="10">
        <v>583</v>
      </c>
      <c r="C592" s="11" t="s">
        <v>31</v>
      </c>
      <c r="D592" s="11" t="s">
        <v>32</v>
      </c>
      <c r="E592" s="11" t="s">
        <v>1530</v>
      </c>
      <c r="F592" s="11" t="s">
        <v>1531</v>
      </c>
      <c r="G592" s="11" t="s">
        <v>40</v>
      </c>
      <c r="H592" s="12">
        <v>43850</v>
      </c>
      <c r="I592" s="11" t="s">
        <v>130</v>
      </c>
      <c r="J592" s="11" t="s">
        <v>131</v>
      </c>
      <c r="K592" s="11" t="s">
        <v>1532</v>
      </c>
      <c r="L592" s="13">
        <v>2</v>
      </c>
      <c r="M592" s="14">
        <v>24</v>
      </c>
      <c r="N592" s="15">
        <v>587729.37</v>
      </c>
      <c r="O592" s="15">
        <v>570488.37</v>
      </c>
      <c r="P592" s="15">
        <v>512909.23</v>
      </c>
      <c r="Q592" s="11" t="s">
        <v>1</v>
      </c>
      <c r="R592" s="11" t="s">
        <v>1</v>
      </c>
      <c r="S592" s="11" t="s">
        <v>1</v>
      </c>
      <c r="T592" s="11" t="s">
        <v>1</v>
      </c>
      <c r="U592" s="11" t="s">
        <v>1</v>
      </c>
      <c r="V592" s="11" t="s">
        <v>1</v>
      </c>
      <c r="W592" s="15">
        <v>512909.23</v>
      </c>
      <c r="X592" s="11" t="s">
        <v>1</v>
      </c>
      <c r="Y592" s="15">
        <v>57579.14</v>
      </c>
      <c r="Z592" s="11" t="s">
        <v>1</v>
      </c>
      <c r="AA592" s="15">
        <v>17241</v>
      </c>
    </row>
    <row r="593" spans="2:27" ht="51" x14ac:dyDescent="0.25">
      <c r="B593" s="10">
        <v>584</v>
      </c>
      <c r="C593" s="11" t="s">
        <v>31</v>
      </c>
      <c r="D593" s="11" t="s">
        <v>32</v>
      </c>
      <c r="E593" s="11" t="s">
        <v>1533</v>
      </c>
      <c r="F593" s="11" t="s">
        <v>1534</v>
      </c>
      <c r="G593" s="11" t="s">
        <v>1354</v>
      </c>
      <c r="H593" s="12">
        <v>44096</v>
      </c>
      <c r="I593" s="11" t="s">
        <v>66</v>
      </c>
      <c r="J593" s="11" t="s">
        <v>67</v>
      </c>
      <c r="K593" s="11" t="s">
        <v>1535</v>
      </c>
      <c r="L593" s="13">
        <v>2</v>
      </c>
      <c r="M593" s="14">
        <v>36</v>
      </c>
      <c r="N593" s="15">
        <v>645545.06000000006</v>
      </c>
      <c r="O593" s="15">
        <v>645545.06000000006</v>
      </c>
      <c r="P593" s="15">
        <v>373125.04</v>
      </c>
      <c r="Q593" s="11" t="s">
        <v>1</v>
      </c>
      <c r="R593" s="11" t="s">
        <v>1</v>
      </c>
      <c r="S593" s="11" t="s">
        <v>1</v>
      </c>
      <c r="T593" s="15">
        <v>224004.12</v>
      </c>
      <c r="U593" s="11" t="s">
        <v>1</v>
      </c>
      <c r="V593" s="11" t="s">
        <v>1</v>
      </c>
      <c r="W593" s="15">
        <v>626117.77</v>
      </c>
      <c r="X593" s="15">
        <v>28988.61</v>
      </c>
      <c r="Y593" s="15">
        <v>19427.29</v>
      </c>
      <c r="Z593" s="11" t="s">
        <v>1</v>
      </c>
      <c r="AA593" s="11" t="s">
        <v>1</v>
      </c>
    </row>
    <row r="594" spans="2:27" ht="25.5" x14ac:dyDescent="0.25">
      <c r="B594" s="10">
        <v>585</v>
      </c>
      <c r="C594" s="11" t="s">
        <v>31</v>
      </c>
      <c r="D594" s="11" t="s">
        <v>32</v>
      </c>
      <c r="E594" s="11" t="s">
        <v>1536</v>
      </c>
      <c r="F594" s="11" t="s">
        <v>1537</v>
      </c>
      <c r="G594" s="11" t="s">
        <v>40</v>
      </c>
      <c r="H594" s="12">
        <v>43850</v>
      </c>
      <c r="I594" s="11" t="s">
        <v>1538</v>
      </c>
      <c r="J594" s="11" t="s">
        <v>1539</v>
      </c>
      <c r="K594" s="11" t="s">
        <v>180</v>
      </c>
      <c r="L594" s="13">
        <v>3</v>
      </c>
      <c r="M594" s="14">
        <v>12</v>
      </c>
      <c r="N594" s="15">
        <v>37500.61</v>
      </c>
      <c r="O594" s="15">
        <v>37500.61</v>
      </c>
      <c r="P594" s="15">
        <v>30000.49</v>
      </c>
      <c r="Q594" s="11" t="s">
        <v>1</v>
      </c>
      <c r="R594" s="11" t="s">
        <v>1</v>
      </c>
      <c r="S594" s="11" t="s">
        <v>1</v>
      </c>
      <c r="T594" s="11" t="s">
        <v>1</v>
      </c>
      <c r="U594" s="11" t="s">
        <v>1</v>
      </c>
      <c r="V594" s="11" t="s">
        <v>1</v>
      </c>
      <c r="W594" s="15">
        <v>30000.49</v>
      </c>
      <c r="X594" s="11" t="s">
        <v>1</v>
      </c>
      <c r="Y594" s="15">
        <v>7500.12</v>
      </c>
      <c r="Z594" s="11" t="s">
        <v>1</v>
      </c>
      <c r="AA594" s="11" t="s">
        <v>1</v>
      </c>
    </row>
    <row r="595" spans="2:27" ht="51" x14ac:dyDescent="0.25">
      <c r="B595" s="10">
        <v>586</v>
      </c>
      <c r="C595" s="11" t="s">
        <v>31</v>
      </c>
      <c r="D595" s="11" t="s">
        <v>32</v>
      </c>
      <c r="E595" s="11" t="s">
        <v>1540</v>
      </c>
      <c r="F595" s="11" t="s">
        <v>1541</v>
      </c>
      <c r="G595" s="11" t="s">
        <v>40</v>
      </c>
      <c r="H595" s="12">
        <v>43850</v>
      </c>
      <c r="I595" s="11" t="s">
        <v>1542</v>
      </c>
      <c r="J595" s="11" t="s">
        <v>1543</v>
      </c>
      <c r="K595" s="11"/>
      <c r="L595" s="13">
        <v>1</v>
      </c>
      <c r="M595" s="14">
        <v>36</v>
      </c>
      <c r="N595" s="15">
        <v>244680</v>
      </c>
      <c r="O595" s="15">
        <v>244680</v>
      </c>
      <c r="P595" s="15">
        <v>134080</v>
      </c>
      <c r="Q595" s="11" t="s">
        <v>1</v>
      </c>
      <c r="R595" s="11" t="s">
        <v>1</v>
      </c>
      <c r="S595" s="11" t="s">
        <v>1</v>
      </c>
      <c r="T595" s="15">
        <v>84900</v>
      </c>
      <c r="U595" s="11" t="s">
        <v>1</v>
      </c>
      <c r="V595" s="11" t="s">
        <v>1</v>
      </c>
      <c r="W595" s="15">
        <v>218980</v>
      </c>
      <c r="X595" s="11" t="s">
        <v>1</v>
      </c>
      <c r="Y595" s="15">
        <v>25700</v>
      </c>
      <c r="Z595" s="11" t="s">
        <v>1</v>
      </c>
      <c r="AA595" s="11" t="s">
        <v>1</v>
      </c>
    </row>
    <row r="596" spans="2:27" ht="76.5" x14ac:dyDescent="0.25">
      <c r="B596" s="10">
        <v>587</v>
      </c>
      <c r="C596" s="11" t="s">
        <v>31</v>
      </c>
      <c r="D596" s="11" t="s">
        <v>32</v>
      </c>
      <c r="E596" s="11" t="s">
        <v>1544</v>
      </c>
      <c r="F596" s="11" t="s">
        <v>1545</v>
      </c>
      <c r="G596" s="11" t="s">
        <v>104</v>
      </c>
      <c r="H596" s="12">
        <v>43967</v>
      </c>
      <c r="I596" s="11" t="s">
        <v>1546</v>
      </c>
      <c r="J596" s="11" t="s">
        <v>1547</v>
      </c>
      <c r="K596" s="11" t="s">
        <v>671</v>
      </c>
      <c r="L596" s="13">
        <v>2</v>
      </c>
      <c r="M596" s="14">
        <v>30</v>
      </c>
      <c r="N596" s="15">
        <v>617503.51</v>
      </c>
      <c r="O596" s="15">
        <v>601081.51</v>
      </c>
      <c r="P596" s="15">
        <v>409035.96</v>
      </c>
      <c r="Q596" s="11" t="s">
        <v>1</v>
      </c>
      <c r="R596" s="11" t="s">
        <v>1</v>
      </c>
      <c r="S596" s="11" t="s">
        <v>1</v>
      </c>
      <c r="T596" s="11" t="s">
        <v>1</v>
      </c>
      <c r="U596" s="11" t="s">
        <v>1</v>
      </c>
      <c r="V596" s="11" t="s">
        <v>1</v>
      </c>
      <c r="W596" s="15">
        <v>409035.96</v>
      </c>
      <c r="X596" s="11" t="s">
        <v>1</v>
      </c>
      <c r="Y596" s="15">
        <v>192045.55</v>
      </c>
      <c r="Z596" s="11" t="s">
        <v>1</v>
      </c>
      <c r="AA596" s="15">
        <v>16422</v>
      </c>
    </row>
    <row r="597" spans="2:27" ht="38.25" x14ac:dyDescent="0.25">
      <c r="B597" s="10">
        <v>588</v>
      </c>
      <c r="C597" s="11" t="s">
        <v>31</v>
      </c>
      <c r="D597" s="11" t="s">
        <v>32</v>
      </c>
      <c r="E597" s="11" t="s">
        <v>1548</v>
      </c>
      <c r="F597" s="11" t="s">
        <v>1549</v>
      </c>
      <c r="G597" s="11" t="s">
        <v>40</v>
      </c>
      <c r="H597" s="12">
        <v>43850</v>
      </c>
      <c r="I597" s="11" t="s">
        <v>692</v>
      </c>
      <c r="J597" s="11" t="s">
        <v>693</v>
      </c>
      <c r="K597" s="11" t="s">
        <v>258</v>
      </c>
      <c r="L597" s="13">
        <v>1</v>
      </c>
      <c r="M597" s="14">
        <v>36</v>
      </c>
      <c r="N597" s="15">
        <v>648528.36</v>
      </c>
      <c r="O597" s="15">
        <v>648528.36</v>
      </c>
      <c r="P597" s="15">
        <v>374849.39</v>
      </c>
      <c r="Q597" s="11" t="s">
        <v>1</v>
      </c>
      <c r="R597" s="11" t="s">
        <v>1</v>
      </c>
      <c r="S597" s="11" t="s">
        <v>1</v>
      </c>
      <c r="T597" s="15">
        <v>225039.34</v>
      </c>
      <c r="U597" s="11" t="s">
        <v>1</v>
      </c>
      <c r="V597" s="11" t="s">
        <v>1</v>
      </c>
      <c r="W597" s="15">
        <v>606267.21</v>
      </c>
      <c r="X597" s="15">
        <v>6378.48</v>
      </c>
      <c r="Y597" s="15">
        <v>42261.15</v>
      </c>
      <c r="Z597" s="11" t="s">
        <v>1</v>
      </c>
      <c r="AA597" s="11" t="s">
        <v>1</v>
      </c>
    </row>
    <row r="598" spans="2:27" ht="51" x14ac:dyDescent="0.25">
      <c r="B598" s="10">
        <v>589</v>
      </c>
      <c r="C598" s="11" t="s">
        <v>31</v>
      </c>
      <c r="D598" s="11" t="s">
        <v>32</v>
      </c>
      <c r="E598" s="11" t="s">
        <v>1550</v>
      </c>
      <c r="F598" s="11" t="s">
        <v>1551</v>
      </c>
      <c r="G598" s="11" t="s">
        <v>40</v>
      </c>
      <c r="H598" s="12">
        <v>43850</v>
      </c>
      <c r="I598" s="11" t="s">
        <v>54</v>
      </c>
      <c r="J598" s="11" t="s">
        <v>55</v>
      </c>
      <c r="K598" s="11" t="s">
        <v>1552</v>
      </c>
      <c r="L598" s="13">
        <v>2</v>
      </c>
      <c r="M598" s="14">
        <v>36</v>
      </c>
      <c r="N598" s="15">
        <v>648640</v>
      </c>
      <c r="O598" s="15">
        <v>648640</v>
      </c>
      <c r="P598" s="15">
        <v>374913.92</v>
      </c>
      <c r="Q598" s="11" t="s">
        <v>1</v>
      </c>
      <c r="R598" s="11" t="s">
        <v>1</v>
      </c>
      <c r="S598" s="11" t="s">
        <v>1</v>
      </c>
      <c r="T598" s="15">
        <v>225078.08</v>
      </c>
      <c r="U598" s="11" t="s">
        <v>1</v>
      </c>
      <c r="V598" s="11" t="s">
        <v>1</v>
      </c>
      <c r="W598" s="15">
        <v>599992</v>
      </c>
      <c r="X598" s="11" t="s">
        <v>1</v>
      </c>
      <c r="Y598" s="15">
        <v>48648</v>
      </c>
      <c r="Z598" s="11" t="s">
        <v>1</v>
      </c>
      <c r="AA598" s="11" t="s">
        <v>1</v>
      </c>
    </row>
    <row r="599" spans="2:27" ht="51" x14ac:dyDescent="0.25">
      <c r="B599" s="10">
        <v>590</v>
      </c>
      <c r="C599" s="11" t="s">
        <v>31</v>
      </c>
      <c r="D599" s="11" t="s">
        <v>32</v>
      </c>
      <c r="E599" s="11" t="s">
        <v>1553</v>
      </c>
      <c r="F599" s="11" t="s">
        <v>1554</v>
      </c>
      <c r="G599" s="11" t="s">
        <v>40</v>
      </c>
      <c r="H599" s="12">
        <v>43844</v>
      </c>
      <c r="I599" s="11" t="s">
        <v>47</v>
      </c>
      <c r="J599" s="11" t="s">
        <v>48</v>
      </c>
      <c r="K599" s="11" t="s">
        <v>1555</v>
      </c>
      <c r="L599" s="13">
        <v>3</v>
      </c>
      <c r="M599" s="14">
        <v>36</v>
      </c>
      <c r="N599" s="15">
        <v>625500</v>
      </c>
      <c r="O599" s="15">
        <v>625500</v>
      </c>
      <c r="P599" s="15">
        <v>361539</v>
      </c>
      <c r="Q599" s="11" t="s">
        <v>1</v>
      </c>
      <c r="R599" s="11" t="s">
        <v>1</v>
      </c>
      <c r="S599" s="11" t="s">
        <v>1</v>
      </c>
      <c r="T599" s="15">
        <v>217048.51</v>
      </c>
      <c r="U599" s="11" t="s">
        <v>1</v>
      </c>
      <c r="V599" s="11" t="s">
        <v>1</v>
      </c>
      <c r="W599" s="15">
        <v>598496.41</v>
      </c>
      <c r="X599" s="15">
        <v>19908.900000000001</v>
      </c>
      <c r="Y599" s="15">
        <v>27003.59</v>
      </c>
      <c r="Z599" s="11" t="s">
        <v>1</v>
      </c>
      <c r="AA599" s="11" t="s">
        <v>1</v>
      </c>
    </row>
    <row r="600" spans="2:27" ht="51" x14ac:dyDescent="0.25">
      <c r="B600" s="10">
        <v>591</v>
      </c>
      <c r="C600" s="11" t="s">
        <v>31</v>
      </c>
      <c r="D600" s="11" t="s">
        <v>32</v>
      </c>
      <c r="E600" s="11" t="s">
        <v>1556</v>
      </c>
      <c r="F600" s="11" t="s">
        <v>1557</v>
      </c>
      <c r="G600" s="11" t="s">
        <v>40</v>
      </c>
      <c r="H600" s="12">
        <v>43850</v>
      </c>
      <c r="I600" s="11" t="s">
        <v>139</v>
      </c>
      <c r="J600" s="11" t="s">
        <v>140</v>
      </c>
      <c r="K600" s="11"/>
      <c r="L600" s="13">
        <v>1</v>
      </c>
      <c r="M600" s="14">
        <v>36</v>
      </c>
      <c r="N600" s="15">
        <v>492092.61</v>
      </c>
      <c r="O600" s="15">
        <v>460538.22</v>
      </c>
      <c r="P600" s="15">
        <v>287774.15999999997</v>
      </c>
      <c r="Q600" s="11" t="s">
        <v>1</v>
      </c>
      <c r="R600" s="11" t="s">
        <v>1</v>
      </c>
      <c r="S600" s="11" t="s">
        <v>1</v>
      </c>
      <c r="T600" s="15">
        <v>172764.06</v>
      </c>
      <c r="U600" s="11" t="s">
        <v>1</v>
      </c>
      <c r="V600" s="11" t="s">
        <v>1</v>
      </c>
      <c r="W600" s="15">
        <v>460538.22</v>
      </c>
      <c r="X600" s="11" t="s">
        <v>1</v>
      </c>
      <c r="Y600" s="11" t="s">
        <v>1</v>
      </c>
      <c r="Z600" s="15">
        <v>31554.39</v>
      </c>
      <c r="AA600" s="11" t="s">
        <v>1</v>
      </c>
    </row>
    <row r="601" spans="2:27" ht="38.25" x14ac:dyDescent="0.25">
      <c r="B601" s="10">
        <v>592</v>
      </c>
      <c r="C601" s="11" t="s">
        <v>31</v>
      </c>
      <c r="D601" s="11" t="s">
        <v>32</v>
      </c>
      <c r="E601" s="11" t="s">
        <v>1558</v>
      </c>
      <c r="F601" s="11" t="s">
        <v>1559</v>
      </c>
      <c r="G601" s="11" t="s">
        <v>104</v>
      </c>
      <c r="H601" s="12">
        <v>44064</v>
      </c>
      <c r="I601" s="11" t="s">
        <v>47</v>
      </c>
      <c r="J601" s="11" t="s">
        <v>48</v>
      </c>
      <c r="K601" s="11" t="s">
        <v>1560</v>
      </c>
      <c r="L601" s="13">
        <v>2</v>
      </c>
      <c r="M601" s="14">
        <v>36</v>
      </c>
      <c r="N601" s="15">
        <v>601160.42000000004</v>
      </c>
      <c r="O601" s="15">
        <v>601160.42000000004</v>
      </c>
      <c r="P601" s="15">
        <v>347470.72</v>
      </c>
      <c r="Q601" s="11" t="s">
        <v>1</v>
      </c>
      <c r="R601" s="11" t="s">
        <v>1</v>
      </c>
      <c r="S601" s="11" t="s">
        <v>1</v>
      </c>
      <c r="T601" s="15">
        <v>208602.67</v>
      </c>
      <c r="U601" s="11" t="s">
        <v>1</v>
      </c>
      <c r="V601" s="11" t="s">
        <v>1</v>
      </c>
      <c r="W601" s="15">
        <v>565187.98</v>
      </c>
      <c r="X601" s="15">
        <v>9114.59</v>
      </c>
      <c r="Y601" s="15">
        <v>35972.44</v>
      </c>
      <c r="Z601" s="11" t="s">
        <v>1</v>
      </c>
      <c r="AA601" s="11" t="s">
        <v>1</v>
      </c>
    </row>
    <row r="602" spans="2:27" x14ac:dyDescent="0.25">
      <c r="B602" s="10">
        <v>593</v>
      </c>
      <c r="C602" s="11" t="s">
        <v>31</v>
      </c>
      <c r="D602" s="11" t="s">
        <v>32</v>
      </c>
      <c r="E602" s="11" t="s">
        <v>1561</v>
      </c>
      <c r="F602" s="11" t="s">
        <v>1562</v>
      </c>
      <c r="G602" s="11" t="s">
        <v>40</v>
      </c>
      <c r="H602" s="12">
        <v>43844</v>
      </c>
      <c r="I602" s="11" t="s">
        <v>83</v>
      </c>
      <c r="J602" s="11" t="s">
        <v>84</v>
      </c>
      <c r="K602" s="11"/>
      <c r="L602" s="13">
        <v>1</v>
      </c>
      <c r="M602" s="14">
        <v>24</v>
      </c>
      <c r="N602" s="15">
        <v>483025</v>
      </c>
      <c r="O602" s="15">
        <v>483025</v>
      </c>
      <c r="P602" s="15">
        <v>279187</v>
      </c>
      <c r="Q602" s="11" t="s">
        <v>1</v>
      </c>
      <c r="R602" s="11" t="s">
        <v>1</v>
      </c>
      <c r="S602" s="11" t="s">
        <v>1</v>
      </c>
      <c r="T602" s="15">
        <v>167609</v>
      </c>
      <c r="U602" s="11" t="s">
        <v>1</v>
      </c>
      <c r="V602" s="11" t="s">
        <v>1</v>
      </c>
      <c r="W602" s="15">
        <v>483025</v>
      </c>
      <c r="X602" s="15">
        <v>36229</v>
      </c>
      <c r="Y602" s="11" t="s">
        <v>1</v>
      </c>
      <c r="Z602" s="11" t="s">
        <v>1</v>
      </c>
      <c r="AA602" s="11" t="s">
        <v>1</v>
      </c>
    </row>
    <row r="603" spans="2:27" ht="76.5" x14ac:dyDescent="0.25">
      <c r="B603" s="10">
        <v>594</v>
      </c>
      <c r="C603" s="11" t="s">
        <v>31</v>
      </c>
      <c r="D603" s="11" t="s">
        <v>32</v>
      </c>
      <c r="E603" s="11" t="s">
        <v>1563</v>
      </c>
      <c r="F603" s="11" t="s">
        <v>1564</v>
      </c>
      <c r="G603" s="11" t="s">
        <v>40</v>
      </c>
      <c r="H603" s="12">
        <v>43850</v>
      </c>
      <c r="I603" s="11" t="s">
        <v>135</v>
      </c>
      <c r="J603" s="11" t="s">
        <v>136</v>
      </c>
      <c r="K603" s="11" t="s">
        <v>1565</v>
      </c>
      <c r="L603" s="13">
        <v>2</v>
      </c>
      <c r="M603" s="14">
        <v>36</v>
      </c>
      <c r="N603" s="15">
        <v>434074.67</v>
      </c>
      <c r="O603" s="15">
        <v>434074.67</v>
      </c>
      <c r="P603" s="15">
        <v>401519.08</v>
      </c>
      <c r="Q603" s="11" t="s">
        <v>1</v>
      </c>
      <c r="R603" s="11" t="s">
        <v>1</v>
      </c>
      <c r="S603" s="11" t="s">
        <v>1</v>
      </c>
      <c r="T603" s="11" t="s">
        <v>1</v>
      </c>
      <c r="U603" s="11" t="s">
        <v>1</v>
      </c>
      <c r="V603" s="11" t="s">
        <v>1</v>
      </c>
      <c r="W603" s="15">
        <v>401519.08</v>
      </c>
      <c r="X603" s="11" t="s">
        <v>1</v>
      </c>
      <c r="Y603" s="15">
        <v>32555.59</v>
      </c>
      <c r="Z603" s="11" t="s">
        <v>1</v>
      </c>
      <c r="AA603" s="11" t="s">
        <v>1</v>
      </c>
    </row>
    <row r="604" spans="2:27" ht="51" x14ac:dyDescent="0.25">
      <c r="B604" s="10">
        <v>595</v>
      </c>
      <c r="C604" s="11" t="s">
        <v>31</v>
      </c>
      <c r="D604" s="11" t="s">
        <v>32</v>
      </c>
      <c r="E604" s="11" t="s">
        <v>1566</v>
      </c>
      <c r="F604" s="11" t="s">
        <v>1567</v>
      </c>
      <c r="G604" s="11" t="s">
        <v>40</v>
      </c>
      <c r="H604" s="12">
        <v>43844</v>
      </c>
      <c r="I604" s="11" t="s">
        <v>1568</v>
      </c>
      <c r="J604" s="11" t="s">
        <v>1569</v>
      </c>
      <c r="K604" s="11"/>
      <c r="L604" s="13">
        <v>1</v>
      </c>
      <c r="M604" s="14">
        <v>36</v>
      </c>
      <c r="N604" s="15">
        <v>600000</v>
      </c>
      <c r="O604" s="15">
        <v>585000</v>
      </c>
      <c r="P604" s="15">
        <v>585000</v>
      </c>
      <c r="Q604" s="11" t="s">
        <v>1</v>
      </c>
      <c r="R604" s="11" t="s">
        <v>1</v>
      </c>
      <c r="S604" s="11" t="s">
        <v>1</v>
      </c>
      <c r="T604" s="11" t="s">
        <v>1</v>
      </c>
      <c r="U604" s="11" t="s">
        <v>1</v>
      </c>
      <c r="V604" s="11" t="s">
        <v>1</v>
      </c>
      <c r="W604" s="15">
        <v>585000</v>
      </c>
      <c r="X604" s="11" t="s">
        <v>1</v>
      </c>
      <c r="Y604" s="11" t="s">
        <v>1</v>
      </c>
      <c r="Z604" s="11" t="s">
        <v>1</v>
      </c>
      <c r="AA604" s="15">
        <v>15000</v>
      </c>
    </row>
    <row r="605" spans="2:27" ht="38.25" x14ac:dyDescent="0.25">
      <c r="B605" s="10">
        <v>596</v>
      </c>
      <c r="C605" s="11" t="s">
        <v>31</v>
      </c>
      <c r="D605" s="11" t="s">
        <v>32</v>
      </c>
      <c r="E605" s="11" t="s">
        <v>1570</v>
      </c>
      <c r="F605" s="11" t="s">
        <v>1571</v>
      </c>
      <c r="G605" s="11" t="s">
        <v>40</v>
      </c>
      <c r="H605" s="12">
        <v>43850</v>
      </c>
      <c r="I605" s="11" t="s">
        <v>135</v>
      </c>
      <c r="J605" s="11" t="s">
        <v>136</v>
      </c>
      <c r="K605" s="11"/>
      <c r="L605" s="13">
        <v>1</v>
      </c>
      <c r="M605" s="14">
        <v>36</v>
      </c>
      <c r="N605" s="15">
        <v>427854</v>
      </c>
      <c r="O605" s="15">
        <v>427854</v>
      </c>
      <c r="P605" s="15">
        <v>395764.96</v>
      </c>
      <c r="Q605" s="11" t="s">
        <v>1</v>
      </c>
      <c r="R605" s="11" t="s">
        <v>1</v>
      </c>
      <c r="S605" s="11" t="s">
        <v>1</v>
      </c>
      <c r="T605" s="15">
        <v>32089.040000000001</v>
      </c>
      <c r="U605" s="11" t="s">
        <v>1</v>
      </c>
      <c r="V605" s="11" t="s">
        <v>1</v>
      </c>
      <c r="W605" s="15">
        <v>427854</v>
      </c>
      <c r="X605" s="11" t="s">
        <v>1</v>
      </c>
      <c r="Y605" s="11" t="s">
        <v>1</v>
      </c>
      <c r="Z605" s="11" t="s">
        <v>1</v>
      </c>
      <c r="AA605" s="11" t="s">
        <v>1</v>
      </c>
    </row>
    <row r="606" spans="2:27" ht="76.5" x14ac:dyDescent="0.25">
      <c r="B606" s="10">
        <v>597</v>
      </c>
      <c r="C606" s="11" t="s">
        <v>31</v>
      </c>
      <c r="D606" s="11" t="s">
        <v>32</v>
      </c>
      <c r="E606" s="11" t="s">
        <v>1572</v>
      </c>
      <c r="F606" s="11" t="s">
        <v>1573</v>
      </c>
      <c r="G606" s="11" t="s">
        <v>1354</v>
      </c>
      <c r="H606" s="12">
        <v>44096</v>
      </c>
      <c r="I606" s="11" t="s">
        <v>47</v>
      </c>
      <c r="J606" s="11" t="s">
        <v>48</v>
      </c>
      <c r="K606" s="11" t="s">
        <v>1574</v>
      </c>
      <c r="L606" s="13">
        <v>4</v>
      </c>
      <c r="M606" s="14">
        <v>36</v>
      </c>
      <c r="N606" s="15">
        <v>648648</v>
      </c>
      <c r="O606" s="15">
        <v>648648</v>
      </c>
      <c r="P606" s="15">
        <v>374918.54</v>
      </c>
      <c r="Q606" s="11" t="s">
        <v>1</v>
      </c>
      <c r="R606" s="11" t="s">
        <v>1</v>
      </c>
      <c r="S606" s="11" t="s">
        <v>1</v>
      </c>
      <c r="T606" s="15">
        <v>225080.85</v>
      </c>
      <c r="U606" s="11" t="s">
        <v>1</v>
      </c>
      <c r="V606" s="11" t="s">
        <v>1</v>
      </c>
      <c r="W606" s="15">
        <v>629188.56000000006</v>
      </c>
      <c r="X606" s="15">
        <v>29189.17</v>
      </c>
      <c r="Y606" s="15">
        <v>19459.439999999999</v>
      </c>
      <c r="Z606" s="11" t="s">
        <v>1</v>
      </c>
      <c r="AA606" s="11" t="s">
        <v>1</v>
      </c>
    </row>
    <row r="607" spans="2:27" ht="51" x14ac:dyDescent="0.25">
      <c r="B607" s="10">
        <v>598</v>
      </c>
      <c r="C607" s="11" t="s">
        <v>31</v>
      </c>
      <c r="D607" s="11" t="s">
        <v>32</v>
      </c>
      <c r="E607" s="11" t="s">
        <v>1575</v>
      </c>
      <c r="F607" s="11" t="s">
        <v>1576</v>
      </c>
      <c r="G607" s="11" t="s">
        <v>40</v>
      </c>
      <c r="H607" s="12">
        <v>43850</v>
      </c>
      <c r="I607" s="11" t="s">
        <v>135</v>
      </c>
      <c r="J607" s="11" t="s">
        <v>136</v>
      </c>
      <c r="K607" s="11" t="s">
        <v>1577</v>
      </c>
      <c r="L607" s="13">
        <v>3</v>
      </c>
      <c r="M607" s="14">
        <v>36</v>
      </c>
      <c r="N607" s="15">
        <v>658369.11</v>
      </c>
      <c r="O607" s="15">
        <v>648648</v>
      </c>
      <c r="P607" s="15">
        <v>374918.55</v>
      </c>
      <c r="Q607" s="11" t="s">
        <v>1</v>
      </c>
      <c r="R607" s="11" t="s">
        <v>1</v>
      </c>
      <c r="S607" s="11" t="s">
        <v>1</v>
      </c>
      <c r="T607" s="15">
        <v>225080.86</v>
      </c>
      <c r="U607" s="11" t="s">
        <v>1</v>
      </c>
      <c r="V607" s="11" t="s">
        <v>1</v>
      </c>
      <c r="W607" s="15">
        <v>630201.56999999995</v>
      </c>
      <c r="X607" s="15">
        <v>30202.16</v>
      </c>
      <c r="Y607" s="15">
        <v>18446.43</v>
      </c>
      <c r="Z607" s="11" t="s">
        <v>1</v>
      </c>
      <c r="AA607" s="15">
        <v>9721.11</v>
      </c>
    </row>
    <row r="608" spans="2:27" ht="51" x14ac:dyDescent="0.25">
      <c r="B608" s="10">
        <v>599</v>
      </c>
      <c r="C608" s="11" t="s">
        <v>31</v>
      </c>
      <c r="D608" s="11" t="s">
        <v>32</v>
      </c>
      <c r="E608" s="11" t="s">
        <v>1578</v>
      </c>
      <c r="F608" s="11" t="s">
        <v>1579</v>
      </c>
      <c r="G608" s="11" t="s">
        <v>40</v>
      </c>
      <c r="H608" s="12">
        <v>43850</v>
      </c>
      <c r="I608" s="11" t="s">
        <v>1580</v>
      </c>
      <c r="J608" s="11" t="s">
        <v>1581</v>
      </c>
      <c r="K608" s="11" t="s">
        <v>641</v>
      </c>
      <c r="L608" s="13">
        <v>1</v>
      </c>
      <c r="M608" s="14">
        <v>36</v>
      </c>
      <c r="N608" s="15">
        <v>294477.64</v>
      </c>
      <c r="O608" s="15">
        <v>294477.64</v>
      </c>
      <c r="P608" s="15">
        <v>170208.07</v>
      </c>
      <c r="Q608" s="11" t="s">
        <v>1</v>
      </c>
      <c r="R608" s="11" t="s">
        <v>1</v>
      </c>
      <c r="S608" s="11" t="s">
        <v>1</v>
      </c>
      <c r="T608" s="15">
        <v>102183.74</v>
      </c>
      <c r="U608" s="11" t="s">
        <v>1</v>
      </c>
      <c r="V608" s="11" t="s">
        <v>1</v>
      </c>
      <c r="W608" s="15">
        <v>272391.81</v>
      </c>
      <c r="X608" s="11" t="s">
        <v>1</v>
      </c>
      <c r="Y608" s="15">
        <v>22085.83</v>
      </c>
      <c r="Z608" s="11" t="s">
        <v>1</v>
      </c>
      <c r="AA608" s="11" t="s">
        <v>1</v>
      </c>
    </row>
    <row r="609" spans="2:27" ht="25.5" x14ac:dyDescent="0.25">
      <c r="B609" s="10">
        <v>600</v>
      </c>
      <c r="C609" s="11" t="s">
        <v>31</v>
      </c>
      <c r="D609" s="11" t="s">
        <v>32</v>
      </c>
      <c r="E609" s="11" t="s">
        <v>1582</v>
      </c>
      <c r="F609" s="11" t="s">
        <v>1583</v>
      </c>
      <c r="G609" s="11" t="s">
        <v>40</v>
      </c>
      <c r="H609" s="12">
        <v>43844</v>
      </c>
      <c r="I609" s="11" t="s">
        <v>301</v>
      </c>
      <c r="J609" s="11" t="s">
        <v>302</v>
      </c>
      <c r="K609" s="11"/>
      <c r="L609" s="13">
        <v>1</v>
      </c>
      <c r="M609" s="14">
        <v>36</v>
      </c>
      <c r="N609" s="15">
        <v>565313.75</v>
      </c>
      <c r="O609" s="15">
        <v>565313.75</v>
      </c>
      <c r="P609" s="15">
        <v>326751.35999999999</v>
      </c>
      <c r="Q609" s="11" t="s">
        <v>1</v>
      </c>
      <c r="R609" s="11" t="s">
        <v>1</v>
      </c>
      <c r="S609" s="11" t="s">
        <v>1</v>
      </c>
      <c r="T609" s="15">
        <v>196163.88</v>
      </c>
      <c r="U609" s="11" t="s">
        <v>1</v>
      </c>
      <c r="V609" s="11" t="s">
        <v>1</v>
      </c>
      <c r="W609" s="15">
        <v>522915.24</v>
      </c>
      <c r="X609" s="11" t="s">
        <v>1</v>
      </c>
      <c r="Y609" s="15">
        <v>42398.51</v>
      </c>
      <c r="Z609" s="11" t="s">
        <v>1</v>
      </c>
      <c r="AA609" s="11" t="s">
        <v>1</v>
      </c>
    </row>
    <row r="610" spans="2:27" ht="76.5" x14ac:dyDescent="0.25">
      <c r="B610" s="10">
        <v>601</v>
      </c>
      <c r="C610" s="11" t="s">
        <v>31</v>
      </c>
      <c r="D610" s="11" t="s">
        <v>32</v>
      </c>
      <c r="E610" s="11" t="s">
        <v>1584</v>
      </c>
      <c r="F610" s="11" t="s">
        <v>1585</v>
      </c>
      <c r="G610" s="11" t="s">
        <v>40</v>
      </c>
      <c r="H610" s="12">
        <v>43850</v>
      </c>
      <c r="I610" s="11" t="s">
        <v>47</v>
      </c>
      <c r="J610" s="11" t="s">
        <v>48</v>
      </c>
      <c r="K610" s="11" t="s">
        <v>1068</v>
      </c>
      <c r="L610" s="13">
        <v>4</v>
      </c>
      <c r="M610" s="14">
        <v>36</v>
      </c>
      <c r="N610" s="15">
        <v>648647.6</v>
      </c>
      <c r="O610" s="15">
        <v>648647.6</v>
      </c>
      <c r="P610" s="15">
        <v>374918.32</v>
      </c>
      <c r="Q610" s="11" t="s">
        <v>1</v>
      </c>
      <c r="R610" s="11" t="s">
        <v>1</v>
      </c>
      <c r="S610" s="11" t="s">
        <v>1</v>
      </c>
      <c r="T610" s="15">
        <v>225080.71</v>
      </c>
      <c r="U610" s="11" t="s">
        <v>1</v>
      </c>
      <c r="V610" s="11" t="s">
        <v>1</v>
      </c>
      <c r="W610" s="15">
        <v>638467.75</v>
      </c>
      <c r="X610" s="15">
        <v>38468.720000000001</v>
      </c>
      <c r="Y610" s="15">
        <v>10179.85</v>
      </c>
      <c r="Z610" s="11" t="s">
        <v>1</v>
      </c>
      <c r="AA610" s="11" t="s">
        <v>1</v>
      </c>
    </row>
    <row r="611" spans="2:27" ht="25.5" x14ac:dyDescent="0.25">
      <c r="B611" s="10">
        <v>602</v>
      </c>
      <c r="C611" s="11" t="s">
        <v>31</v>
      </c>
      <c r="D611" s="11" t="s">
        <v>32</v>
      </c>
      <c r="E611" s="11" t="s">
        <v>1586</v>
      </c>
      <c r="F611" s="11" t="s">
        <v>1587</v>
      </c>
      <c r="G611" s="11" t="s">
        <v>40</v>
      </c>
      <c r="H611" s="12">
        <v>43844</v>
      </c>
      <c r="I611" s="11" t="s">
        <v>1588</v>
      </c>
      <c r="J611" s="11" t="s">
        <v>1589</v>
      </c>
      <c r="K611" s="11"/>
      <c r="L611" s="13">
        <v>1</v>
      </c>
      <c r="M611" s="14">
        <v>18</v>
      </c>
      <c r="N611" s="15">
        <v>737896</v>
      </c>
      <c r="O611" s="15">
        <v>629616</v>
      </c>
      <c r="P611" s="15">
        <v>469712</v>
      </c>
      <c r="Q611" s="11" t="s">
        <v>1</v>
      </c>
      <c r="R611" s="11" t="s">
        <v>1</v>
      </c>
      <c r="S611" s="11" t="s">
        <v>1</v>
      </c>
      <c r="T611" s="11" t="s">
        <v>1</v>
      </c>
      <c r="U611" s="11" t="s">
        <v>1</v>
      </c>
      <c r="V611" s="11" t="s">
        <v>1</v>
      </c>
      <c r="W611" s="15">
        <v>469712</v>
      </c>
      <c r="X611" s="11" t="s">
        <v>1</v>
      </c>
      <c r="Y611" s="15">
        <v>159904</v>
      </c>
      <c r="Z611" s="11" t="s">
        <v>1</v>
      </c>
      <c r="AA611" s="15">
        <v>108280</v>
      </c>
    </row>
    <row r="612" spans="2:27" ht="51" x14ac:dyDescent="0.25">
      <c r="B612" s="10">
        <v>603</v>
      </c>
      <c r="C612" s="11" t="s">
        <v>31</v>
      </c>
      <c r="D612" s="11" t="s">
        <v>32</v>
      </c>
      <c r="E612" s="11" t="s">
        <v>1590</v>
      </c>
      <c r="F612" s="11" t="s">
        <v>218</v>
      </c>
      <c r="G612" s="11" t="s">
        <v>40</v>
      </c>
      <c r="H612" s="12">
        <v>43844</v>
      </c>
      <c r="I612" s="11" t="s">
        <v>47</v>
      </c>
      <c r="J612" s="11" t="s">
        <v>48</v>
      </c>
      <c r="K612" s="11" t="s">
        <v>1591</v>
      </c>
      <c r="L612" s="13">
        <v>3</v>
      </c>
      <c r="M612" s="14">
        <v>36</v>
      </c>
      <c r="N612" s="15">
        <v>646886.21</v>
      </c>
      <c r="O612" s="15">
        <v>646886.21</v>
      </c>
      <c r="P612" s="15">
        <v>549853.28</v>
      </c>
      <c r="Q612" s="11" t="s">
        <v>1</v>
      </c>
      <c r="R612" s="11" t="s">
        <v>1</v>
      </c>
      <c r="S612" s="11" t="s">
        <v>1</v>
      </c>
      <c r="T612" s="15">
        <v>48516.47</v>
      </c>
      <c r="U612" s="11" t="s">
        <v>1</v>
      </c>
      <c r="V612" s="11" t="s">
        <v>1</v>
      </c>
      <c r="W612" s="15">
        <v>627479.62</v>
      </c>
      <c r="X612" s="15">
        <v>29109.87</v>
      </c>
      <c r="Y612" s="15">
        <v>19406.59</v>
      </c>
      <c r="Z612" s="11" t="s">
        <v>1</v>
      </c>
      <c r="AA612" s="11" t="s">
        <v>1</v>
      </c>
    </row>
    <row r="613" spans="2:27" ht="38.25" x14ac:dyDescent="0.25">
      <c r="B613" s="10">
        <v>604</v>
      </c>
      <c r="C613" s="11" t="s">
        <v>31</v>
      </c>
      <c r="D613" s="11" t="s">
        <v>32</v>
      </c>
      <c r="E613" s="11" t="s">
        <v>1592</v>
      </c>
      <c r="F613" s="11" t="s">
        <v>1593</v>
      </c>
      <c r="G613" s="11" t="s">
        <v>40</v>
      </c>
      <c r="H613" s="12">
        <v>43850</v>
      </c>
      <c r="I613" s="11" t="s">
        <v>54</v>
      </c>
      <c r="J613" s="11" t="s">
        <v>55</v>
      </c>
      <c r="K613" s="11" t="s">
        <v>666</v>
      </c>
      <c r="L613" s="13">
        <v>3</v>
      </c>
      <c r="M613" s="14">
        <v>36</v>
      </c>
      <c r="N613" s="15">
        <v>647985.23</v>
      </c>
      <c r="O613" s="15">
        <v>647985.23</v>
      </c>
      <c r="P613" s="15">
        <v>374535.48</v>
      </c>
      <c r="Q613" s="11" t="s">
        <v>1</v>
      </c>
      <c r="R613" s="11" t="s">
        <v>1</v>
      </c>
      <c r="S613" s="11" t="s">
        <v>1</v>
      </c>
      <c r="T613" s="15">
        <v>224850.87</v>
      </c>
      <c r="U613" s="11" t="s">
        <v>1</v>
      </c>
      <c r="V613" s="11" t="s">
        <v>1</v>
      </c>
      <c r="W613" s="15">
        <v>628475.73</v>
      </c>
      <c r="X613" s="15">
        <v>29089.38</v>
      </c>
      <c r="Y613" s="15">
        <v>19509.5</v>
      </c>
      <c r="Z613" s="11" t="s">
        <v>1</v>
      </c>
      <c r="AA613" s="11" t="s">
        <v>1</v>
      </c>
    </row>
    <row r="614" spans="2:27" ht="63.75" x14ac:dyDescent="0.25">
      <c r="B614" s="10">
        <v>605</v>
      </c>
      <c r="C614" s="11" t="s">
        <v>31</v>
      </c>
      <c r="D614" s="11" t="s">
        <v>32</v>
      </c>
      <c r="E614" s="11" t="s">
        <v>1594</v>
      </c>
      <c r="F614" s="11" t="s">
        <v>1595</v>
      </c>
      <c r="G614" s="11" t="s">
        <v>40</v>
      </c>
      <c r="H614" s="12">
        <v>43850</v>
      </c>
      <c r="I614" s="11" t="s">
        <v>47</v>
      </c>
      <c r="J614" s="11" t="s">
        <v>48</v>
      </c>
      <c r="K614" s="11" t="s">
        <v>918</v>
      </c>
      <c r="L614" s="13">
        <v>3</v>
      </c>
      <c r="M614" s="14">
        <v>36</v>
      </c>
      <c r="N614" s="15">
        <v>647000</v>
      </c>
      <c r="O614" s="15">
        <v>647000</v>
      </c>
      <c r="P614" s="15">
        <v>373966.02</v>
      </c>
      <c r="Q614" s="11" t="s">
        <v>1</v>
      </c>
      <c r="R614" s="11" t="s">
        <v>1</v>
      </c>
      <c r="S614" s="11" t="s">
        <v>1</v>
      </c>
      <c r="T614" s="15">
        <v>224508.98</v>
      </c>
      <c r="U614" s="11" t="s">
        <v>1</v>
      </c>
      <c r="V614" s="11" t="s">
        <v>1</v>
      </c>
      <c r="W614" s="15">
        <v>627590</v>
      </c>
      <c r="X614" s="15">
        <v>29115</v>
      </c>
      <c r="Y614" s="15">
        <v>19410</v>
      </c>
      <c r="Z614" s="11" t="s">
        <v>1</v>
      </c>
      <c r="AA614" s="11" t="s">
        <v>1</v>
      </c>
    </row>
    <row r="615" spans="2:27" ht="63.75" x14ac:dyDescent="0.25">
      <c r="B615" s="10">
        <v>606</v>
      </c>
      <c r="C615" s="11" t="s">
        <v>31</v>
      </c>
      <c r="D615" s="11" t="s">
        <v>32</v>
      </c>
      <c r="E615" s="11" t="s">
        <v>1596</v>
      </c>
      <c r="F615" s="11" t="s">
        <v>1597</v>
      </c>
      <c r="G615" s="11" t="s">
        <v>104</v>
      </c>
      <c r="H615" s="12">
        <v>44054</v>
      </c>
      <c r="I615" s="11" t="s">
        <v>284</v>
      </c>
      <c r="J615" s="11" t="s">
        <v>285</v>
      </c>
      <c r="K615" s="11"/>
      <c r="L615" s="13">
        <v>1</v>
      </c>
      <c r="M615" s="14">
        <v>36</v>
      </c>
      <c r="N615" s="15">
        <v>603441.48</v>
      </c>
      <c r="O615" s="15">
        <v>603441.48</v>
      </c>
      <c r="P615" s="15">
        <v>362004.54</v>
      </c>
      <c r="Q615" s="11" t="s">
        <v>1</v>
      </c>
      <c r="R615" s="11" t="s">
        <v>1</v>
      </c>
      <c r="S615" s="11" t="s">
        <v>1</v>
      </c>
      <c r="T615" s="11" t="s">
        <v>1</v>
      </c>
      <c r="U615" s="11" t="s">
        <v>1</v>
      </c>
      <c r="V615" s="11" t="s">
        <v>1</v>
      </c>
      <c r="W615" s="15">
        <v>362004.54</v>
      </c>
      <c r="X615" s="11" t="s">
        <v>1</v>
      </c>
      <c r="Y615" s="15">
        <v>241436.94</v>
      </c>
      <c r="Z615" s="11" t="s">
        <v>1</v>
      </c>
      <c r="AA615" s="11" t="s">
        <v>1</v>
      </c>
    </row>
    <row r="616" spans="2:27" ht="63.75" x14ac:dyDescent="0.25">
      <c r="B616" s="10">
        <v>607</v>
      </c>
      <c r="C616" s="11" t="s">
        <v>31</v>
      </c>
      <c r="D616" s="11" t="s">
        <v>32</v>
      </c>
      <c r="E616" s="11" t="s">
        <v>1598</v>
      </c>
      <c r="F616" s="11" t="s">
        <v>1599</v>
      </c>
      <c r="G616" s="11" t="s">
        <v>104</v>
      </c>
      <c r="H616" s="12">
        <v>44061</v>
      </c>
      <c r="I616" s="11" t="s">
        <v>284</v>
      </c>
      <c r="J616" s="11" t="s">
        <v>285</v>
      </c>
      <c r="K616" s="11"/>
      <c r="L616" s="13">
        <v>5</v>
      </c>
      <c r="M616" s="14">
        <v>36</v>
      </c>
      <c r="N616" s="15">
        <v>330771.81</v>
      </c>
      <c r="O616" s="15">
        <v>329117.01</v>
      </c>
      <c r="P616" s="15">
        <v>213267.81</v>
      </c>
      <c r="Q616" s="11" t="s">
        <v>1</v>
      </c>
      <c r="R616" s="11" t="s">
        <v>1</v>
      </c>
      <c r="S616" s="11" t="s">
        <v>1</v>
      </c>
      <c r="T616" s="11" t="s">
        <v>1</v>
      </c>
      <c r="U616" s="11" t="s">
        <v>1</v>
      </c>
      <c r="V616" s="11" t="s">
        <v>1</v>
      </c>
      <c r="W616" s="15">
        <v>213267.81</v>
      </c>
      <c r="X616" s="11" t="s">
        <v>1</v>
      </c>
      <c r="Y616" s="15">
        <v>115849.2</v>
      </c>
      <c r="Z616" s="11" t="s">
        <v>1</v>
      </c>
      <c r="AA616" s="15">
        <v>1654.8</v>
      </c>
    </row>
    <row r="617" spans="2:27" x14ac:dyDescent="0.25">
      <c r="B617" s="10">
        <v>608</v>
      </c>
      <c r="C617" s="11" t="s">
        <v>31</v>
      </c>
      <c r="D617" s="11" t="s">
        <v>32</v>
      </c>
      <c r="E617" s="11" t="s">
        <v>1600</v>
      </c>
      <c r="F617" s="11" t="s">
        <v>1601</v>
      </c>
      <c r="G617" s="11" t="s">
        <v>40</v>
      </c>
      <c r="H617" s="12">
        <v>43847</v>
      </c>
      <c r="I617" s="11" t="s">
        <v>1602</v>
      </c>
      <c r="J617" s="11" t="s">
        <v>1603</v>
      </c>
      <c r="K617" s="11"/>
      <c r="L617" s="13">
        <v>1</v>
      </c>
      <c r="M617" s="14">
        <v>30</v>
      </c>
      <c r="N617" s="15">
        <v>855580</v>
      </c>
      <c r="O617" s="15">
        <v>730000</v>
      </c>
      <c r="P617" s="15">
        <v>581000</v>
      </c>
      <c r="Q617" s="11" t="s">
        <v>1</v>
      </c>
      <c r="R617" s="11" t="s">
        <v>1</v>
      </c>
      <c r="S617" s="11" t="s">
        <v>1</v>
      </c>
      <c r="T617" s="11" t="s">
        <v>1</v>
      </c>
      <c r="U617" s="11" t="s">
        <v>1</v>
      </c>
      <c r="V617" s="11" t="s">
        <v>1</v>
      </c>
      <c r="W617" s="15">
        <v>581000</v>
      </c>
      <c r="X617" s="11" t="s">
        <v>1</v>
      </c>
      <c r="Y617" s="15">
        <v>149000</v>
      </c>
      <c r="Z617" s="11" t="s">
        <v>1</v>
      </c>
      <c r="AA617" s="15">
        <v>125580</v>
      </c>
    </row>
    <row r="618" spans="2:27" ht="51" x14ac:dyDescent="0.25">
      <c r="B618" s="10">
        <v>609</v>
      </c>
      <c r="C618" s="11" t="s">
        <v>31</v>
      </c>
      <c r="D618" s="11" t="s">
        <v>32</v>
      </c>
      <c r="E618" s="11" t="s">
        <v>1604</v>
      </c>
      <c r="F618" s="11" t="s">
        <v>1605</v>
      </c>
      <c r="G618" s="11" t="s">
        <v>40</v>
      </c>
      <c r="H618" s="12">
        <v>43850</v>
      </c>
      <c r="I618" s="11" t="s">
        <v>47</v>
      </c>
      <c r="J618" s="11" t="s">
        <v>48</v>
      </c>
      <c r="K618" s="11" t="s">
        <v>1606</v>
      </c>
      <c r="L618" s="13">
        <v>2</v>
      </c>
      <c r="M618" s="14">
        <v>36</v>
      </c>
      <c r="N618" s="15">
        <v>608107.5</v>
      </c>
      <c r="O618" s="15">
        <v>608107.5</v>
      </c>
      <c r="P618" s="15">
        <v>351486.12</v>
      </c>
      <c r="Q618" s="11" t="s">
        <v>1</v>
      </c>
      <c r="R618" s="11" t="s">
        <v>1</v>
      </c>
      <c r="S618" s="11" t="s">
        <v>1</v>
      </c>
      <c r="T618" s="15">
        <v>211013.31</v>
      </c>
      <c r="U618" s="11" t="s">
        <v>1</v>
      </c>
      <c r="V618" s="11" t="s">
        <v>1</v>
      </c>
      <c r="W618" s="15">
        <v>589636.23</v>
      </c>
      <c r="X618" s="15">
        <v>27136.799999999999</v>
      </c>
      <c r="Y618" s="15">
        <v>18471.27</v>
      </c>
      <c r="Z618" s="11" t="s">
        <v>1</v>
      </c>
      <c r="AA618" s="11" t="s">
        <v>1</v>
      </c>
    </row>
    <row r="619" spans="2:27" ht="63.75" x14ac:dyDescent="0.25">
      <c r="B619" s="10">
        <v>610</v>
      </c>
      <c r="C619" s="11" t="s">
        <v>31</v>
      </c>
      <c r="D619" s="11" t="s">
        <v>32</v>
      </c>
      <c r="E619" s="11" t="s">
        <v>1607</v>
      </c>
      <c r="F619" s="11" t="s">
        <v>1608</v>
      </c>
      <c r="G619" s="11" t="s">
        <v>40</v>
      </c>
      <c r="H619" s="12">
        <v>43850</v>
      </c>
      <c r="I619" s="11" t="s">
        <v>47</v>
      </c>
      <c r="J619" s="11" t="s">
        <v>48</v>
      </c>
      <c r="K619" s="11"/>
      <c r="L619" s="13">
        <v>2</v>
      </c>
      <c r="M619" s="14">
        <v>36</v>
      </c>
      <c r="N619" s="15">
        <v>648000</v>
      </c>
      <c r="O619" s="15">
        <v>648000</v>
      </c>
      <c r="P619" s="15">
        <v>374544</v>
      </c>
      <c r="Q619" s="11" t="s">
        <v>1</v>
      </c>
      <c r="R619" s="11" t="s">
        <v>1</v>
      </c>
      <c r="S619" s="11" t="s">
        <v>1</v>
      </c>
      <c r="T619" s="15">
        <v>224856</v>
      </c>
      <c r="U619" s="11" t="s">
        <v>1</v>
      </c>
      <c r="V619" s="11" t="s">
        <v>1</v>
      </c>
      <c r="W619" s="15">
        <v>615600</v>
      </c>
      <c r="X619" s="15">
        <v>16200</v>
      </c>
      <c r="Y619" s="15">
        <v>32400</v>
      </c>
      <c r="Z619" s="11" t="s">
        <v>1</v>
      </c>
      <c r="AA619" s="11" t="s">
        <v>1</v>
      </c>
    </row>
    <row r="620" spans="2:27" ht="38.25" x14ac:dyDescent="0.25">
      <c r="B620" s="10">
        <v>611</v>
      </c>
      <c r="C620" s="11" t="s">
        <v>31</v>
      </c>
      <c r="D620" s="11" t="s">
        <v>32</v>
      </c>
      <c r="E620" s="11" t="s">
        <v>1609</v>
      </c>
      <c r="F620" s="11" t="s">
        <v>1610</v>
      </c>
      <c r="G620" s="11" t="s">
        <v>40</v>
      </c>
      <c r="H620" s="12">
        <v>43850</v>
      </c>
      <c r="I620" s="11" t="s">
        <v>135</v>
      </c>
      <c r="J620" s="11" t="s">
        <v>136</v>
      </c>
      <c r="K620" s="11" t="s">
        <v>1026</v>
      </c>
      <c r="L620" s="13">
        <v>2</v>
      </c>
      <c r="M620" s="14">
        <v>36</v>
      </c>
      <c r="N620" s="15">
        <v>651455.82999999996</v>
      </c>
      <c r="O620" s="15">
        <v>648453.35</v>
      </c>
      <c r="P620" s="15">
        <v>374806.04</v>
      </c>
      <c r="Q620" s="11" t="s">
        <v>1</v>
      </c>
      <c r="R620" s="11" t="s">
        <v>1</v>
      </c>
      <c r="S620" s="11" t="s">
        <v>1</v>
      </c>
      <c r="T620" s="15">
        <v>225013.32</v>
      </c>
      <c r="U620" s="11" t="s">
        <v>1</v>
      </c>
      <c r="V620" s="11" t="s">
        <v>1</v>
      </c>
      <c r="W620" s="15">
        <v>628998.93000000005</v>
      </c>
      <c r="X620" s="15">
        <v>29179.57</v>
      </c>
      <c r="Y620" s="15">
        <v>19454.419999999998</v>
      </c>
      <c r="Z620" s="11" t="s">
        <v>1</v>
      </c>
      <c r="AA620" s="15">
        <v>3002.48</v>
      </c>
    </row>
    <row r="621" spans="2:27" ht="38.25" x14ac:dyDescent="0.25">
      <c r="B621" s="10">
        <v>612</v>
      </c>
      <c r="C621" s="11" t="s">
        <v>31</v>
      </c>
      <c r="D621" s="11" t="s">
        <v>32</v>
      </c>
      <c r="E621" s="11" t="s">
        <v>1611</v>
      </c>
      <c r="F621" s="11" t="s">
        <v>1612</v>
      </c>
      <c r="G621" s="11" t="s">
        <v>40</v>
      </c>
      <c r="H621" s="12">
        <v>43850</v>
      </c>
      <c r="I621" s="11" t="s">
        <v>54</v>
      </c>
      <c r="J621" s="11" t="s">
        <v>55</v>
      </c>
      <c r="K621" s="11" t="s">
        <v>1300</v>
      </c>
      <c r="L621" s="13">
        <v>3</v>
      </c>
      <c r="M621" s="14">
        <v>24</v>
      </c>
      <c r="N621" s="15">
        <v>648640</v>
      </c>
      <c r="O621" s="15">
        <v>648640</v>
      </c>
      <c r="P621" s="15">
        <v>374913.9</v>
      </c>
      <c r="Q621" s="11" t="s">
        <v>1</v>
      </c>
      <c r="R621" s="11" t="s">
        <v>1</v>
      </c>
      <c r="S621" s="11" t="s">
        <v>1</v>
      </c>
      <c r="T621" s="15">
        <v>225078.08</v>
      </c>
      <c r="U621" s="11" t="s">
        <v>1</v>
      </c>
      <c r="V621" s="11" t="s">
        <v>1</v>
      </c>
      <c r="W621" s="15">
        <v>618646.28</v>
      </c>
      <c r="X621" s="15">
        <v>18654.3</v>
      </c>
      <c r="Y621" s="15">
        <v>29993.72</v>
      </c>
      <c r="Z621" s="11" t="s">
        <v>1</v>
      </c>
      <c r="AA621" s="11" t="s">
        <v>1</v>
      </c>
    </row>
    <row r="622" spans="2:27" ht="51" x14ac:dyDescent="0.25">
      <c r="B622" s="10">
        <v>613</v>
      </c>
      <c r="C622" s="11" t="s">
        <v>31</v>
      </c>
      <c r="D622" s="11" t="s">
        <v>32</v>
      </c>
      <c r="E622" s="11" t="s">
        <v>1613</v>
      </c>
      <c r="F622" s="11" t="s">
        <v>1614</v>
      </c>
      <c r="G622" s="11" t="s">
        <v>40</v>
      </c>
      <c r="H622" s="12">
        <v>43845</v>
      </c>
      <c r="I622" s="11" t="s">
        <v>47</v>
      </c>
      <c r="J622" s="11" t="s">
        <v>48</v>
      </c>
      <c r="K622" s="11" t="s">
        <v>1179</v>
      </c>
      <c r="L622" s="13">
        <v>2</v>
      </c>
      <c r="M622" s="14">
        <v>36</v>
      </c>
      <c r="N622" s="15">
        <v>648648.64</v>
      </c>
      <c r="O622" s="15">
        <v>648648.64</v>
      </c>
      <c r="P622" s="15">
        <v>374918.9</v>
      </c>
      <c r="Q622" s="11" t="s">
        <v>1</v>
      </c>
      <c r="R622" s="11" t="s">
        <v>1</v>
      </c>
      <c r="S622" s="11" t="s">
        <v>1</v>
      </c>
      <c r="T622" s="15">
        <v>225081.09</v>
      </c>
      <c r="U622" s="11" t="s">
        <v>1</v>
      </c>
      <c r="V622" s="11" t="s">
        <v>1</v>
      </c>
      <c r="W622" s="15">
        <v>629189.18000000005</v>
      </c>
      <c r="X622" s="15">
        <v>29189.19</v>
      </c>
      <c r="Y622" s="15">
        <v>19459.46</v>
      </c>
      <c r="Z622" s="11" t="s">
        <v>1</v>
      </c>
      <c r="AA622" s="11" t="s">
        <v>1</v>
      </c>
    </row>
    <row r="623" spans="2:27" ht="76.5" x14ac:dyDescent="0.25">
      <c r="B623" s="10">
        <v>614</v>
      </c>
      <c r="C623" s="11" t="s">
        <v>31</v>
      </c>
      <c r="D623" s="11" t="s">
        <v>32</v>
      </c>
      <c r="E623" s="11" t="s">
        <v>1615</v>
      </c>
      <c r="F623" s="11" t="s">
        <v>1616</v>
      </c>
      <c r="G623" s="11" t="s">
        <v>40</v>
      </c>
      <c r="H623" s="12">
        <v>43850</v>
      </c>
      <c r="I623" s="11" t="s">
        <v>1617</v>
      </c>
      <c r="J623" s="11" t="s">
        <v>1618</v>
      </c>
      <c r="K623" s="11"/>
      <c r="L623" s="13">
        <v>1</v>
      </c>
      <c r="M623" s="14">
        <v>36</v>
      </c>
      <c r="N623" s="15">
        <v>468840.5</v>
      </c>
      <c r="O623" s="15">
        <v>468840.5</v>
      </c>
      <c r="P623" s="15">
        <v>349614.36</v>
      </c>
      <c r="Q623" s="11" t="s">
        <v>1</v>
      </c>
      <c r="R623" s="11" t="s">
        <v>1</v>
      </c>
      <c r="S623" s="11" t="s">
        <v>1</v>
      </c>
      <c r="T623" s="11" t="s">
        <v>1</v>
      </c>
      <c r="U623" s="11" t="s">
        <v>1</v>
      </c>
      <c r="V623" s="11" t="s">
        <v>1</v>
      </c>
      <c r="W623" s="15">
        <v>349614.36</v>
      </c>
      <c r="X623" s="11" t="s">
        <v>1</v>
      </c>
      <c r="Y623" s="15">
        <v>119226.14</v>
      </c>
      <c r="Z623" s="11" t="s">
        <v>1</v>
      </c>
      <c r="AA623" s="11" t="s">
        <v>1</v>
      </c>
    </row>
    <row r="624" spans="2:27" ht="76.5" x14ac:dyDescent="0.25">
      <c r="B624" s="10">
        <v>615</v>
      </c>
      <c r="C624" s="11" t="s">
        <v>31</v>
      </c>
      <c r="D624" s="11" t="s">
        <v>32</v>
      </c>
      <c r="E624" s="11" t="s">
        <v>1619</v>
      </c>
      <c r="F624" s="11" t="s">
        <v>1620</v>
      </c>
      <c r="G624" s="11" t="s">
        <v>40</v>
      </c>
      <c r="H624" s="12">
        <v>43850</v>
      </c>
      <c r="I624" s="11" t="s">
        <v>284</v>
      </c>
      <c r="J624" s="11" t="s">
        <v>285</v>
      </c>
      <c r="K624" s="11" t="s">
        <v>1621</v>
      </c>
      <c r="L624" s="13">
        <v>3</v>
      </c>
      <c r="M624" s="14">
        <v>36</v>
      </c>
      <c r="N624" s="15">
        <v>606922.06999999995</v>
      </c>
      <c r="O624" s="15">
        <v>598280.56999999995</v>
      </c>
      <c r="P624" s="15">
        <v>345806.17</v>
      </c>
      <c r="Q624" s="11" t="s">
        <v>1</v>
      </c>
      <c r="R624" s="11" t="s">
        <v>1</v>
      </c>
      <c r="S624" s="11" t="s">
        <v>1</v>
      </c>
      <c r="T624" s="15">
        <v>207603.36</v>
      </c>
      <c r="U624" s="11" t="s">
        <v>1</v>
      </c>
      <c r="V624" s="11" t="s">
        <v>1</v>
      </c>
      <c r="W624" s="15">
        <v>583421.23</v>
      </c>
      <c r="X624" s="15">
        <v>30011.7</v>
      </c>
      <c r="Y624" s="15">
        <v>14859.34</v>
      </c>
      <c r="Z624" s="11" t="s">
        <v>1</v>
      </c>
      <c r="AA624" s="15">
        <v>8641.5</v>
      </c>
    </row>
    <row r="625" spans="2:27" ht="38.25" x14ac:dyDescent="0.25">
      <c r="B625" s="10">
        <v>616</v>
      </c>
      <c r="C625" s="11" t="s">
        <v>31</v>
      </c>
      <c r="D625" s="11" t="s">
        <v>32</v>
      </c>
      <c r="E625" s="11" t="s">
        <v>1622</v>
      </c>
      <c r="F625" s="11" t="s">
        <v>1623</v>
      </c>
      <c r="G625" s="11" t="s">
        <v>40</v>
      </c>
      <c r="H625" s="12">
        <v>43850</v>
      </c>
      <c r="I625" s="11" t="s">
        <v>47</v>
      </c>
      <c r="J625" s="11" t="s">
        <v>48</v>
      </c>
      <c r="K625" s="11"/>
      <c r="L625" s="13">
        <v>1</v>
      </c>
      <c r="M625" s="14">
        <v>36</v>
      </c>
      <c r="N625" s="15">
        <v>648345.31999999995</v>
      </c>
      <c r="O625" s="15">
        <v>648345.31999999995</v>
      </c>
      <c r="P625" s="15">
        <v>374743.59</v>
      </c>
      <c r="Q625" s="11" t="s">
        <v>1</v>
      </c>
      <c r="R625" s="11" t="s">
        <v>1</v>
      </c>
      <c r="S625" s="11" t="s">
        <v>1</v>
      </c>
      <c r="T625" s="15">
        <v>224975.82</v>
      </c>
      <c r="U625" s="11" t="s">
        <v>1</v>
      </c>
      <c r="V625" s="11" t="s">
        <v>1</v>
      </c>
      <c r="W625" s="15">
        <v>615928.05000000005</v>
      </c>
      <c r="X625" s="15">
        <v>16208.64</v>
      </c>
      <c r="Y625" s="15">
        <v>32417.27</v>
      </c>
      <c r="Z625" s="11" t="s">
        <v>1</v>
      </c>
      <c r="AA625" s="11" t="s">
        <v>1</v>
      </c>
    </row>
    <row r="626" spans="2:27" ht="76.5" x14ac:dyDescent="0.25">
      <c r="B626" s="10">
        <v>617</v>
      </c>
      <c r="C626" s="11" t="s">
        <v>31</v>
      </c>
      <c r="D626" s="11" t="s">
        <v>32</v>
      </c>
      <c r="E626" s="11" t="s">
        <v>1624</v>
      </c>
      <c r="F626" s="11" t="s">
        <v>1625</v>
      </c>
      <c r="G626" s="11" t="s">
        <v>40</v>
      </c>
      <c r="H626" s="12">
        <v>43850</v>
      </c>
      <c r="I626" s="11" t="s">
        <v>273</v>
      </c>
      <c r="J626" s="11" t="s">
        <v>274</v>
      </c>
      <c r="K626" s="11" t="s">
        <v>469</v>
      </c>
      <c r="L626" s="13">
        <v>3</v>
      </c>
      <c r="M626" s="14">
        <v>36</v>
      </c>
      <c r="N626" s="15">
        <v>649876.11</v>
      </c>
      <c r="O626" s="15">
        <v>637963.86</v>
      </c>
      <c r="P626" s="15">
        <v>368743.06</v>
      </c>
      <c r="Q626" s="11" t="s">
        <v>1</v>
      </c>
      <c r="R626" s="11" t="s">
        <v>1</v>
      </c>
      <c r="S626" s="11" t="s">
        <v>1</v>
      </c>
      <c r="T626" s="15">
        <v>221373.51</v>
      </c>
      <c r="U626" s="11" t="s">
        <v>1</v>
      </c>
      <c r="V626" s="11" t="s">
        <v>1</v>
      </c>
      <c r="W626" s="15">
        <v>590116.56999999995</v>
      </c>
      <c r="X626" s="11" t="s">
        <v>1</v>
      </c>
      <c r="Y626" s="15">
        <v>47847.29</v>
      </c>
      <c r="Z626" s="11" t="s">
        <v>1</v>
      </c>
      <c r="AA626" s="15">
        <v>11912.25</v>
      </c>
    </row>
    <row r="627" spans="2:27" ht="38.25" x14ac:dyDescent="0.25">
      <c r="B627" s="10">
        <v>618</v>
      </c>
      <c r="C627" s="11" t="s">
        <v>31</v>
      </c>
      <c r="D627" s="11" t="s">
        <v>32</v>
      </c>
      <c r="E627" s="11" t="s">
        <v>1626</v>
      </c>
      <c r="F627" s="11" t="s">
        <v>1627</v>
      </c>
      <c r="G627" s="11" t="s">
        <v>40</v>
      </c>
      <c r="H627" s="12">
        <v>43844</v>
      </c>
      <c r="I627" s="11" t="s">
        <v>1004</v>
      </c>
      <c r="J627" s="11" t="s">
        <v>1005</v>
      </c>
      <c r="K627" s="11" t="s">
        <v>329</v>
      </c>
      <c r="L627" s="13">
        <v>2</v>
      </c>
      <c r="M627" s="14">
        <v>36</v>
      </c>
      <c r="N627" s="15">
        <v>343440</v>
      </c>
      <c r="O627" s="15">
        <v>343440</v>
      </c>
      <c r="P627" s="15">
        <v>198508.32</v>
      </c>
      <c r="Q627" s="11" t="s">
        <v>1</v>
      </c>
      <c r="R627" s="11" t="s">
        <v>1</v>
      </c>
      <c r="S627" s="11" t="s">
        <v>1</v>
      </c>
      <c r="T627" s="15">
        <v>119173.68</v>
      </c>
      <c r="U627" s="11" t="s">
        <v>1</v>
      </c>
      <c r="V627" s="11" t="s">
        <v>1</v>
      </c>
      <c r="W627" s="15">
        <v>317682</v>
      </c>
      <c r="X627" s="11" t="s">
        <v>1</v>
      </c>
      <c r="Y627" s="15">
        <v>25758</v>
      </c>
      <c r="Z627" s="11" t="s">
        <v>1</v>
      </c>
      <c r="AA627" s="11" t="s">
        <v>1</v>
      </c>
    </row>
    <row r="628" spans="2:27" ht="25.5" x14ac:dyDescent="0.25">
      <c r="B628" s="10">
        <v>619</v>
      </c>
      <c r="C628" s="11" t="s">
        <v>31</v>
      </c>
      <c r="D628" s="11" t="s">
        <v>32</v>
      </c>
      <c r="E628" s="11" t="s">
        <v>1628</v>
      </c>
      <c r="F628" s="11" t="s">
        <v>1629</v>
      </c>
      <c r="G628" s="11" t="s">
        <v>40</v>
      </c>
      <c r="H628" s="12">
        <v>43850</v>
      </c>
      <c r="I628" s="11" t="s">
        <v>54</v>
      </c>
      <c r="J628" s="11" t="s">
        <v>55</v>
      </c>
      <c r="K628" s="11" t="s">
        <v>564</v>
      </c>
      <c r="L628" s="13">
        <v>3</v>
      </c>
      <c r="M628" s="14">
        <v>36</v>
      </c>
      <c r="N628" s="15">
        <v>648579.97</v>
      </c>
      <c r="O628" s="15">
        <v>648579.97</v>
      </c>
      <c r="P628" s="15">
        <v>374879.22</v>
      </c>
      <c r="Q628" s="11" t="s">
        <v>1</v>
      </c>
      <c r="R628" s="11" t="s">
        <v>1</v>
      </c>
      <c r="S628" s="11" t="s">
        <v>1</v>
      </c>
      <c r="T628" s="15">
        <v>225057.25</v>
      </c>
      <c r="U628" s="11" t="s">
        <v>1</v>
      </c>
      <c r="V628" s="11" t="s">
        <v>1</v>
      </c>
      <c r="W628" s="15">
        <v>616268.42000000004</v>
      </c>
      <c r="X628" s="15">
        <v>16331.95</v>
      </c>
      <c r="Y628" s="15">
        <v>32311.55</v>
      </c>
      <c r="Z628" s="11" t="s">
        <v>1</v>
      </c>
      <c r="AA628" s="11" t="s">
        <v>1</v>
      </c>
    </row>
    <row r="629" spans="2:27" ht="51" x14ac:dyDescent="0.25">
      <c r="B629" s="10">
        <v>620</v>
      </c>
      <c r="C629" s="11" t="s">
        <v>31</v>
      </c>
      <c r="D629" s="11" t="s">
        <v>32</v>
      </c>
      <c r="E629" s="11" t="s">
        <v>1630</v>
      </c>
      <c r="F629" s="11" t="s">
        <v>1631</v>
      </c>
      <c r="G629" s="11" t="s">
        <v>40</v>
      </c>
      <c r="H629" s="12">
        <v>43850</v>
      </c>
      <c r="I629" s="11" t="s">
        <v>658</v>
      </c>
      <c r="J629" s="11" t="s">
        <v>659</v>
      </c>
      <c r="K629" s="11" t="s">
        <v>1632</v>
      </c>
      <c r="L629" s="13">
        <v>1</v>
      </c>
      <c r="M629" s="14">
        <v>36</v>
      </c>
      <c r="N629" s="15">
        <v>544027.15</v>
      </c>
      <c r="O629" s="15">
        <v>544027.15</v>
      </c>
      <c r="P629" s="15">
        <v>314447.69</v>
      </c>
      <c r="Q629" s="11" t="s">
        <v>1</v>
      </c>
      <c r="R629" s="11" t="s">
        <v>1</v>
      </c>
      <c r="S629" s="11" t="s">
        <v>1</v>
      </c>
      <c r="T629" s="15">
        <v>188777.42</v>
      </c>
      <c r="U629" s="11" t="s">
        <v>1</v>
      </c>
      <c r="V629" s="11" t="s">
        <v>1</v>
      </c>
      <c r="W629" s="15">
        <v>503225.11</v>
      </c>
      <c r="X629" s="11" t="s">
        <v>1</v>
      </c>
      <c r="Y629" s="15">
        <v>40802.04</v>
      </c>
      <c r="Z629" s="11" t="s">
        <v>1</v>
      </c>
      <c r="AA629" s="11" t="s">
        <v>1</v>
      </c>
    </row>
    <row r="630" spans="2:27" ht="25.5" x14ac:dyDescent="0.25">
      <c r="B630" s="10">
        <v>621</v>
      </c>
      <c r="C630" s="11" t="s">
        <v>31</v>
      </c>
      <c r="D630" s="11" t="s">
        <v>32</v>
      </c>
      <c r="E630" s="11" t="s">
        <v>1633</v>
      </c>
      <c r="F630" s="11" t="s">
        <v>1634</v>
      </c>
      <c r="G630" s="11" t="s">
        <v>40</v>
      </c>
      <c r="H630" s="12">
        <v>43844</v>
      </c>
      <c r="I630" s="11" t="s">
        <v>485</v>
      </c>
      <c r="J630" s="11" t="s">
        <v>486</v>
      </c>
      <c r="K630" s="11" t="s">
        <v>1635</v>
      </c>
      <c r="L630" s="13">
        <v>4</v>
      </c>
      <c r="M630" s="14">
        <v>36</v>
      </c>
      <c r="N630" s="15">
        <v>641898.72</v>
      </c>
      <c r="O630" s="15">
        <v>641898.72</v>
      </c>
      <c r="P630" s="15">
        <v>371017.47</v>
      </c>
      <c r="Q630" s="11" t="s">
        <v>1</v>
      </c>
      <c r="R630" s="11" t="s">
        <v>1</v>
      </c>
      <c r="S630" s="11" t="s">
        <v>1</v>
      </c>
      <c r="T630" s="15">
        <v>222738.86</v>
      </c>
      <c r="U630" s="11" t="s">
        <v>1</v>
      </c>
      <c r="V630" s="11" t="s">
        <v>1</v>
      </c>
      <c r="W630" s="15">
        <v>593756.32999999996</v>
      </c>
      <c r="X630" s="11" t="s">
        <v>1</v>
      </c>
      <c r="Y630" s="15">
        <v>48142.39</v>
      </c>
      <c r="Z630" s="11" t="s">
        <v>1</v>
      </c>
      <c r="AA630" s="11" t="s">
        <v>1</v>
      </c>
    </row>
    <row r="631" spans="2:27" ht="51" x14ac:dyDescent="0.25">
      <c r="B631" s="10">
        <v>622</v>
      </c>
      <c r="C631" s="11" t="s">
        <v>31</v>
      </c>
      <c r="D631" s="11" t="s">
        <v>32</v>
      </c>
      <c r="E631" s="11" t="s">
        <v>1636</v>
      </c>
      <c r="F631" s="11" t="s">
        <v>1637</v>
      </c>
      <c r="G631" s="11" t="s">
        <v>40</v>
      </c>
      <c r="H631" s="12">
        <v>43844</v>
      </c>
      <c r="I631" s="11" t="s">
        <v>1638</v>
      </c>
      <c r="J631" s="11" t="s">
        <v>1639</v>
      </c>
      <c r="K631" s="11"/>
      <c r="L631" s="13">
        <v>2</v>
      </c>
      <c r="M631" s="14">
        <v>24</v>
      </c>
      <c r="N631" s="15">
        <v>735116.63</v>
      </c>
      <c r="O631" s="15">
        <v>640614.13</v>
      </c>
      <c r="P631" s="15">
        <v>509491.3</v>
      </c>
      <c r="Q631" s="11" t="s">
        <v>1</v>
      </c>
      <c r="R631" s="11" t="s">
        <v>1</v>
      </c>
      <c r="S631" s="11" t="s">
        <v>1</v>
      </c>
      <c r="T631" s="11" t="s">
        <v>1</v>
      </c>
      <c r="U631" s="11" t="s">
        <v>1</v>
      </c>
      <c r="V631" s="11" t="s">
        <v>1</v>
      </c>
      <c r="W631" s="15">
        <v>509491.3</v>
      </c>
      <c r="X631" s="11" t="s">
        <v>1</v>
      </c>
      <c r="Y631" s="15">
        <v>131122.82999999999</v>
      </c>
      <c r="Z631" s="11" t="s">
        <v>1</v>
      </c>
      <c r="AA631" s="15">
        <v>94502.5</v>
      </c>
    </row>
    <row r="632" spans="2:27" ht="51" x14ac:dyDescent="0.25">
      <c r="B632" s="10">
        <v>623</v>
      </c>
      <c r="C632" s="11" t="s">
        <v>31</v>
      </c>
      <c r="D632" s="11" t="s">
        <v>32</v>
      </c>
      <c r="E632" s="11" t="s">
        <v>1640</v>
      </c>
      <c r="F632" s="11" t="s">
        <v>1641</v>
      </c>
      <c r="G632" s="11" t="s">
        <v>40</v>
      </c>
      <c r="H632" s="12">
        <v>43850</v>
      </c>
      <c r="I632" s="11" t="s">
        <v>489</v>
      </c>
      <c r="J632" s="11" t="s">
        <v>490</v>
      </c>
      <c r="K632" s="11" t="s">
        <v>1642</v>
      </c>
      <c r="L632" s="13">
        <v>3</v>
      </c>
      <c r="M632" s="14">
        <v>36</v>
      </c>
      <c r="N632" s="15">
        <v>499700.18</v>
      </c>
      <c r="O632" s="15">
        <v>499700.18</v>
      </c>
      <c r="P632" s="15">
        <v>288826.69</v>
      </c>
      <c r="Q632" s="11" t="s">
        <v>1</v>
      </c>
      <c r="R632" s="11" t="s">
        <v>1</v>
      </c>
      <c r="S632" s="11" t="s">
        <v>1</v>
      </c>
      <c r="T632" s="15">
        <v>173395.99</v>
      </c>
      <c r="U632" s="11" t="s">
        <v>1</v>
      </c>
      <c r="V632" s="11" t="s">
        <v>1</v>
      </c>
      <c r="W632" s="15">
        <v>499700.18</v>
      </c>
      <c r="X632" s="15">
        <v>37477.5</v>
      </c>
      <c r="Y632" s="11" t="s">
        <v>1</v>
      </c>
      <c r="Z632" s="11" t="s">
        <v>1</v>
      </c>
      <c r="AA632" s="11" t="s">
        <v>1</v>
      </c>
    </row>
    <row r="633" spans="2:27" ht="38.25" x14ac:dyDescent="0.25">
      <c r="B633" s="10">
        <v>624</v>
      </c>
      <c r="C633" s="11" t="s">
        <v>31</v>
      </c>
      <c r="D633" s="11" t="s">
        <v>32</v>
      </c>
      <c r="E633" s="11" t="s">
        <v>1643</v>
      </c>
      <c r="F633" s="11" t="s">
        <v>1277</v>
      </c>
      <c r="G633" s="11" t="s">
        <v>40</v>
      </c>
      <c r="H633" s="12">
        <v>43844</v>
      </c>
      <c r="I633" s="11" t="s">
        <v>639</v>
      </c>
      <c r="J633" s="11" t="s">
        <v>640</v>
      </c>
      <c r="K633" s="11" t="s">
        <v>329</v>
      </c>
      <c r="L633" s="13">
        <v>2</v>
      </c>
      <c r="M633" s="14">
        <v>36</v>
      </c>
      <c r="N633" s="15">
        <v>539000.63</v>
      </c>
      <c r="O633" s="15">
        <v>539000.63</v>
      </c>
      <c r="P633" s="15">
        <v>350350.4</v>
      </c>
      <c r="Q633" s="11" t="s">
        <v>1</v>
      </c>
      <c r="R633" s="11" t="s">
        <v>1</v>
      </c>
      <c r="S633" s="11" t="s">
        <v>1</v>
      </c>
      <c r="T633" s="11" t="s">
        <v>1</v>
      </c>
      <c r="U633" s="11" t="s">
        <v>1</v>
      </c>
      <c r="V633" s="11" t="s">
        <v>1</v>
      </c>
      <c r="W633" s="15">
        <v>350350.4</v>
      </c>
      <c r="X633" s="11" t="s">
        <v>1</v>
      </c>
      <c r="Y633" s="15">
        <v>188650.23</v>
      </c>
      <c r="Z633" s="11" t="s">
        <v>1</v>
      </c>
      <c r="AA633" s="11" t="s">
        <v>1</v>
      </c>
    </row>
    <row r="634" spans="2:27" ht="51" x14ac:dyDescent="0.25">
      <c r="B634" s="10">
        <v>625</v>
      </c>
      <c r="C634" s="11" t="s">
        <v>31</v>
      </c>
      <c r="D634" s="11" t="s">
        <v>32</v>
      </c>
      <c r="E634" s="11" t="s">
        <v>1644</v>
      </c>
      <c r="F634" s="11" t="s">
        <v>1645</v>
      </c>
      <c r="G634" s="11" t="s">
        <v>104</v>
      </c>
      <c r="H634" s="12">
        <v>43928</v>
      </c>
      <c r="I634" s="11" t="s">
        <v>284</v>
      </c>
      <c r="J634" s="11" t="s">
        <v>285</v>
      </c>
      <c r="K634" s="11"/>
      <c r="L634" s="13">
        <v>2</v>
      </c>
      <c r="M634" s="14">
        <v>36</v>
      </c>
      <c r="N634" s="15">
        <v>599871.81000000006</v>
      </c>
      <c r="O634" s="15">
        <v>599871.81000000006</v>
      </c>
      <c r="P634" s="15">
        <v>346725.9</v>
      </c>
      <c r="Q634" s="11" t="s">
        <v>1</v>
      </c>
      <c r="R634" s="11" t="s">
        <v>1</v>
      </c>
      <c r="S634" s="11" t="s">
        <v>1</v>
      </c>
      <c r="T634" s="15">
        <v>208155.51</v>
      </c>
      <c r="U634" s="11" t="s">
        <v>1</v>
      </c>
      <c r="V634" s="11" t="s">
        <v>1</v>
      </c>
      <c r="W634" s="15">
        <v>554881.41</v>
      </c>
      <c r="X634" s="11" t="s">
        <v>1</v>
      </c>
      <c r="Y634" s="15">
        <v>44990.400000000001</v>
      </c>
      <c r="Z634" s="11" t="s">
        <v>1</v>
      </c>
      <c r="AA634" s="11" t="s">
        <v>1</v>
      </c>
    </row>
    <row r="635" spans="2:27" ht="51" x14ac:dyDescent="0.25">
      <c r="B635" s="10">
        <v>626</v>
      </c>
      <c r="C635" s="11" t="s">
        <v>31</v>
      </c>
      <c r="D635" s="11" t="s">
        <v>32</v>
      </c>
      <c r="E635" s="11" t="s">
        <v>1646</v>
      </c>
      <c r="F635" s="11" t="s">
        <v>1647</v>
      </c>
      <c r="G635" s="11" t="s">
        <v>40</v>
      </c>
      <c r="H635" s="12">
        <v>43847</v>
      </c>
      <c r="I635" s="11" t="s">
        <v>1648</v>
      </c>
      <c r="J635" s="11" t="s">
        <v>1649</v>
      </c>
      <c r="K635" s="11"/>
      <c r="L635" s="13">
        <v>1</v>
      </c>
      <c r="M635" s="14">
        <v>36</v>
      </c>
      <c r="N635" s="15">
        <v>232000</v>
      </c>
      <c r="O635" s="15">
        <v>232000</v>
      </c>
      <c r="P635" s="15">
        <v>134096</v>
      </c>
      <c r="Q635" s="11" t="s">
        <v>1</v>
      </c>
      <c r="R635" s="11" t="s">
        <v>1</v>
      </c>
      <c r="S635" s="11" t="s">
        <v>1</v>
      </c>
      <c r="T635" s="15">
        <v>80504</v>
      </c>
      <c r="U635" s="11" t="s">
        <v>1</v>
      </c>
      <c r="V635" s="11" t="s">
        <v>1</v>
      </c>
      <c r="W635" s="15">
        <v>214600</v>
      </c>
      <c r="X635" s="11" t="s">
        <v>1</v>
      </c>
      <c r="Y635" s="15">
        <v>17400</v>
      </c>
      <c r="Z635" s="11" t="s">
        <v>1</v>
      </c>
      <c r="AA635" s="11" t="s">
        <v>1</v>
      </c>
    </row>
    <row r="636" spans="2:27" ht="51" x14ac:dyDescent="0.25">
      <c r="B636" s="10">
        <v>627</v>
      </c>
      <c r="C636" s="11" t="s">
        <v>31</v>
      </c>
      <c r="D636" s="11" t="s">
        <v>32</v>
      </c>
      <c r="E636" s="11" t="s">
        <v>1650</v>
      </c>
      <c r="F636" s="11" t="s">
        <v>1651</v>
      </c>
      <c r="G636" s="11" t="s">
        <v>40</v>
      </c>
      <c r="H636" s="12">
        <v>43844</v>
      </c>
      <c r="I636" s="11" t="s">
        <v>485</v>
      </c>
      <c r="J636" s="11" t="s">
        <v>486</v>
      </c>
      <c r="K636" s="11" t="s">
        <v>1652</v>
      </c>
      <c r="L636" s="13">
        <v>3</v>
      </c>
      <c r="M636" s="14">
        <v>36</v>
      </c>
      <c r="N636" s="15">
        <v>648445</v>
      </c>
      <c r="O636" s="15">
        <v>648445</v>
      </c>
      <c r="P636" s="15">
        <v>374801.21</v>
      </c>
      <c r="Q636" s="11" t="s">
        <v>1</v>
      </c>
      <c r="R636" s="11" t="s">
        <v>1</v>
      </c>
      <c r="S636" s="11" t="s">
        <v>1</v>
      </c>
      <c r="T636" s="15">
        <v>225010.41</v>
      </c>
      <c r="U636" s="11" t="s">
        <v>1</v>
      </c>
      <c r="V636" s="11" t="s">
        <v>1</v>
      </c>
      <c r="W636" s="15">
        <v>599811.62</v>
      </c>
      <c r="X636" s="11" t="s">
        <v>1</v>
      </c>
      <c r="Y636" s="15">
        <v>48633.38</v>
      </c>
      <c r="Z636" s="11" t="s">
        <v>1</v>
      </c>
      <c r="AA636" s="11" t="s">
        <v>1</v>
      </c>
    </row>
    <row r="637" spans="2:27" ht="38.25" x14ac:dyDescent="0.25">
      <c r="B637" s="10">
        <v>628</v>
      </c>
      <c r="C637" s="11" t="s">
        <v>31</v>
      </c>
      <c r="D637" s="11" t="s">
        <v>32</v>
      </c>
      <c r="E637" s="11" t="s">
        <v>1653</v>
      </c>
      <c r="F637" s="11" t="s">
        <v>1654</v>
      </c>
      <c r="G637" s="11" t="s">
        <v>40</v>
      </c>
      <c r="H637" s="12">
        <v>43850</v>
      </c>
      <c r="I637" s="11" t="s">
        <v>135</v>
      </c>
      <c r="J637" s="11" t="s">
        <v>136</v>
      </c>
      <c r="K637" s="11"/>
      <c r="L637" s="13">
        <v>1</v>
      </c>
      <c r="M637" s="14">
        <v>36</v>
      </c>
      <c r="N637" s="15">
        <v>596737.5</v>
      </c>
      <c r="O637" s="15">
        <v>596737.5</v>
      </c>
      <c r="P637" s="15">
        <v>507226.86</v>
      </c>
      <c r="Q637" s="11" t="s">
        <v>1</v>
      </c>
      <c r="R637" s="11" t="s">
        <v>1</v>
      </c>
      <c r="S637" s="11" t="s">
        <v>1</v>
      </c>
      <c r="T637" s="15">
        <v>44755.29</v>
      </c>
      <c r="U637" s="11" t="s">
        <v>1</v>
      </c>
      <c r="V637" s="11" t="s">
        <v>1</v>
      </c>
      <c r="W637" s="15">
        <v>596737.5</v>
      </c>
      <c r="X637" s="15">
        <v>44755.35</v>
      </c>
      <c r="Y637" s="11" t="s">
        <v>1</v>
      </c>
      <c r="Z637" s="11" t="s">
        <v>1</v>
      </c>
      <c r="AA637" s="11" t="s">
        <v>1</v>
      </c>
    </row>
    <row r="638" spans="2:27" ht="38.25" x14ac:dyDescent="0.25">
      <c r="B638" s="10">
        <v>629</v>
      </c>
      <c r="C638" s="11" t="s">
        <v>31</v>
      </c>
      <c r="D638" s="11" t="s">
        <v>32</v>
      </c>
      <c r="E638" s="11" t="s">
        <v>1655</v>
      </c>
      <c r="F638" s="11" t="s">
        <v>1656</v>
      </c>
      <c r="G638" s="11" t="s">
        <v>40</v>
      </c>
      <c r="H638" s="12">
        <v>43850</v>
      </c>
      <c r="I638" s="11" t="s">
        <v>47</v>
      </c>
      <c r="J638" s="11" t="s">
        <v>48</v>
      </c>
      <c r="K638" s="11" t="s">
        <v>1657</v>
      </c>
      <c r="L638" s="13">
        <v>2</v>
      </c>
      <c r="M638" s="14">
        <v>36</v>
      </c>
      <c r="N638" s="15">
        <v>596980.6</v>
      </c>
      <c r="O638" s="15">
        <v>596980.6</v>
      </c>
      <c r="P638" s="15">
        <v>507433.51</v>
      </c>
      <c r="Q638" s="11" t="s">
        <v>1</v>
      </c>
      <c r="R638" s="11" t="s">
        <v>1</v>
      </c>
      <c r="S638" s="11" t="s">
        <v>1</v>
      </c>
      <c r="T638" s="15">
        <v>44773.54</v>
      </c>
      <c r="U638" s="11" t="s">
        <v>1</v>
      </c>
      <c r="V638" s="11" t="s">
        <v>1</v>
      </c>
      <c r="W638" s="15">
        <v>561554.63</v>
      </c>
      <c r="X638" s="15">
        <v>9347.58</v>
      </c>
      <c r="Y638" s="15">
        <v>35425.97</v>
      </c>
      <c r="Z638" s="11" t="s">
        <v>1</v>
      </c>
      <c r="AA638" s="11" t="s">
        <v>1</v>
      </c>
    </row>
    <row r="639" spans="2:27" ht="38.25" x14ac:dyDescent="0.25">
      <c r="B639" s="10">
        <v>630</v>
      </c>
      <c r="C639" s="11" t="s">
        <v>31</v>
      </c>
      <c r="D639" s="11" t="s">
        <v>32</v>
      </c>
      <c r="E639" s="11" t="s">
        <v>1658</v>
      </c>
      <c r="F639" s="11" t="s">
        <v>949</v>
      </c>
      <c r="G639" s="11" t="s">
        <v>40</v>
      </c>
      <c r="H639" s="12">
        <v>43850</v>
      </c>
      <c r="I639" s="11" t="s">
        <v>47</v>
      </c>
      <c r="J639" s="11" t="s">
        <v>48</v>
      </c>
      <c r="K639" s="11" t="s">
        <v>1659</v>
      </c>
      <c r="L639" s="13">
        <v>2</v>
      </c>
      <c r="M639" s="14">
        <v>36</v>
      </c>
      <c r="N639" s="15">
        <v>648648.66</v>
      </c>
      <c r="O639" s="15">
        <v>648648.66</v>
      </c>
      <c r="P639" s="15">
        <v>374918.91</v>
      </c>
      <c r="Q639" s="11" t="s">
        <v>1</v>
      </c>
      <c r="R639" s="11" t="s">
        <v>1</v>
      </c>
      <c r="S639" s="11" t="s">
        <v>1</v>
      </c>
      <c r="T639" s="15">
        <v>225081.09</v>
      </c>
      <c r="U639" s="11" t="s">
        <v>1</v>
      </c>
      <c r="V639" s="11" t="s">
        <v>1</v>
      </c>
      <c r="W639" s="15">
        <v>629189.18999999994</v>
      </c>
      <c r="X639" s="15">
        <v>29189.19</v>
      </c>
      <c r="Y639" s="15">
        <v>19459.47</v>
      </c>
      <c r="Z639" s="11" t="s">
        <v>1</v>
      </c>
      <c r="AA639" s="11" t="s">
        <v>1</v>
      </c>
    </row>
    <row r="640" spans="2:27" ht="25.5" x14ac:dyDescent="0.25">
      <c r="B640" s="10">
        <v>631</v>
      </c>
      <c r="C640" s="11" t="s">
        <v>31</v>
      </c>
      <c r="D640" s="11" t="s">
        <v>32</v>
      </c>
      <c r="E640" s="11" t="s">
        <v>1660</v>
      </c>
      <c r="F640" s="11" t="s">
        <v>1661</v>
      </c>
      <c r="G640" s="11" t="s">
        <v>40</v>
      </c>
      <c r="H640" s="12">
        <v>43850</v>
      </c>
      <c r="I640" s="11" t="s">
        <v>301</v>
      </c>
      <c r="J640" s="11" t="s">
        <v>302</v>
      </c>
      <c r="K640" s="11" t="s">
        <v>1662</v>
      </c>
      <c r="L640" s="13">
        <v>1</v>
      </c>
      <c r="M640" s="14">
        <v>36</v>
      </c>
      <c r="N640" s="15">
        <v>648526.98</v>
      </c>
      <c r="O640" s="15">
        <v>648526.98</v>
      </c>
      <c r="P640" s="15">
        <v>374848.59</v>
      </c>
      <c r="Q640" s="11" t="s">
        <v>1</v>
      </c>
      <c r="R640" s="11" t="s">
        <v>1</v>
      </c>
      <c r="S640" s="11" t="s">
        <v>1</v>
      </c>
      <c r="T640" s="15">
        <v>225038.86</v>
      </c>
      <c r="U640" s="11" t="s">
        <v>1</v>
      </c>
      <c r="V640" s="11" t="s">
        <v>1</v>
      </c>
      <c r="W640" s="15">
        <v>599887.44999999995</v>
      </c>
      <c r="X640" s="11" t="s">
        <v>1</v>
      </c>
      <c r="Y640" s="15">
        <v>48639.53</v>
      </c>
      <c r="Z640" s="11" t="s">
        <v>1</v>
      </c>
      <c r="AA640" s="11" t="s">
        <v>1</v>
      </c>
    </row>
    <row r="641" spans="2:27" ht="38.25" x14ac:dyDescent="0.25">
      <c r="B641" s="10">
        <v>632</v>
      </c>
      <c r="C641" s="11" t="s">
        <v>31</v>
      </c>
      <c r="D641" s="11" t="s">
        <v>32</v>
      </c>
      <c r="E641" s="11" t="s">
        <v>1663</v>
      </c>
      <c r="F641" s="11" t="s">
        <v>1664</v>
      </c>
      <c r="G641" s="11" t="s">
        <v>104</v>
      </c>
      <c r="H641" s="12">
        <v>43928</v>
      </c>
      <c r="I641" s="11" t="s">
        <v>47</v>
      </c>
      <c r="J641" s="11" t="s">
        <v>48</v>
      </c>
      <c r="K641" s="11" t="s">
        <v>1665</v>
      </c>
      <c r="L641" s="13">
        <v>2</v>
      </c>
      <c r="M641" s="14">
        <v>36</v>
      </c>
      <c r="N641" s="15">
        <v>648647.68000000005</v>
      </c>
      <c r="O641" s="15">
        <v>648647.68000000005</v>
      </c>
      <c r="P641" s="15">
        <v>374918.35</v>
      </c>
      <c r="Q641" s="11" t="s">
        <v>1</v>
      </c>
      <c r="R641" s="11" t="s">
        <v>1</v>
      </c>
      <c r="S641" s="11" t="s">
        <v>1</v>
      </c>
      <c r="T641" s="15">
        <v>225080.74</v>
      </c>
      <c r="U641" s="11" t="s">
        <v>1</v>
      </c>
      <c r="V641" s="11" t="s">
        <v>1</v>
      </c>
      <c r="W641" s="15">
        <v>610216.03</v>
      </c>
      <c r="X641" s="15">
        <v>10216.94</v>
      </c>
      <c r="Y641" s="15">
        <v>38431.65</v>
      </c>
      <c r="Z641" s="11" t="s">
        <v>1</v>
      </c>
      <c r="AA641" s="11" t="s">
        <v>1</v>
      </c>
    </row>
    <row r="642" spans="2:27" ht="51" x14ac:dyDescent="0.25">
      <c r="B642" s="10">
        <v>633</v>
      </c>
      <c r="C642" s="11" t="s">
        <v>31</v>
      </c>
      <c r="D642" s="11" t="s">
        <v>32</v>
      </c>
      <c r="E642" s="11" t="s">
        <v>1666</v>
      </c>
      <c r="F642" s="11" t="s">
        <v>1667</v>
      </c>
      <c r="G642" s="11" t="s">
        <v>104</v>
      </c>
      <c r="H642" s="12">
        <v>43880</v>
      </c>
      <c r="I642" s="11" t="s">
        <v>47</v>
      </c>
      <c r="J642" s="11" t="s">
        <v>48</v>
      </c>
      <c r="K642" s="11" t="s">
        <v>1668</v>
      </c>
      <c r="L642" s="13">
        <v>2</v>
      </c>
      <c r="M642" s="14">
        <v>36</v>
      </c>
      <c r="N642" s="15">
        <v>648459.37</v>
      </c>
      <c r="O642" s="15">
        <v>648459.37</v>
      </c>
      <c r="P642" s="15">
        <v>374809.51</v>
      </c>
      <c r="Q642" s="11" t="s">
        <v>1</v>
      </c>
      <c r="R642" s="11" t="s">
        <v>1</v>
      </c>
      <c r="S642" s="11" t="s">
        <v>1</v>
      </c>
      <c r="T642" s="15">
        <v>225015.4</v>
      </c>
      <c r="U642" s="11" t="s">
        <v>1</v>
      </c>
      <c r="V642" s="11" t="s">
        <v>1</v>
      </c>
      <c r="W642" s="15">
        <v>609551.4</v>
      </c>
      <c r="X642" s="15">
        <v>9726.49</v>
      </c>
      <c r="Y642" s="15">
        <v>38907.97</v>
      </c>
      <c r="Z642" s="11" t="s">
        <v>1</v>
      </c>
      <c r="AA642" s="11" t="s">
        <v>1</v>
      </c>
    </row>
    <row r="643" spans="2:27" ht="25.5" x14ac:dyDescent="0.25">
      <c r="B643" s="10">
        <v>634</v>
      </c>
      <c r="C643" s="11" t="s">
        <v>31</v>
      </c>
      <c r="D643" s="11" t="s">
        <v>32</v>
      </c>
      <c r="E643" s="11" t="s">
        <v>1669</v>
      </c>
      <c r="F643" s="11" t="s">
        <v>1670</v>
      </c>
      <c r="G643" s="11" t="s">
        <v>104</v>
      </c>
      <c r="H643" s="12">
        <v>43880</v>
      </c>
      <c r="I643" s="11" t="s">
        <v>47</v>
      </c>
      <c r="J643" s="11" t="s">
        <v>48</v>
      </c>
      <c r="K643" s="11" t="s">
        <v>1671</v>
      </c>
      <c r="L643" s="13">
        <v>2</v>
      </c>
      <c r="M643" s="14">
        <v>36</v>
      </c>
      <c r="N643" s="15">
        <v>648422.11</v>
      </c>
      <c r="O643" s="15">
        <v>648422.11</v>
      </c>
      <c r="P643" s="15">
        <v>374787.97</v>
      </c>
      <c r="Q643" s="11" t="s">
        <v>1</v>
      </c>
      <c r="R643" s="11" t="s">
        <v>1</v>
      </c>
      <c r="S643" s="11" t="s">
        <v>1</v>
      </c>
      <c r="T643" s="15">
        <v>225002.47</v>
      </c>
      <c r="U643" s="11" t="s">
        <v>1</v>
      </c>
      <c r="V643" s="11" t="s">
        <v>1</v>
      </c>
      <c r="W643" s="15">
        <v>609516</v>
      </c>
      <c r="X643" s="15">
        <v>9725.56</v>
      </c>
      <c r="Y643" s="15">
        <v>38906.11</v>
      </c>
      <c r="Z643" s="11" t="s">
        <v>1</v>
      </c>
      <c r="AA643" s="11" t="s">
        <v>1</v>
      </c>
    </row>
    <row r="644" spans="2:27" ht="51" x14ac:dyDescent="0.25">
      <c r="B644" s="10">
        <v>635</v>
      </c>
      <c r="C644" s="11" t="s">
        <v>31</v>
      </c>
      <c r="D644" s="11" t="s">
        <v>32</v>
      </c>
      <c r="E644" s="11" t="s">
        <v>1672</v>
      </c>
      <c r="F644" s="11" t="s">
        <v>1673</v>
      </c>
      <c r="G644" s="11" t="s">
        <v>40</v>
      </c>
      <c r="H644" s="12">
        <v>43844</v>
      </c>
      <c r="I644" s="11" t="s">
        <v>54</v>
      </c>
      <c r="J644" s="11" t="s">
        <v>55</v>
      </c>
      <c r="K644" s="11"/>
      <c r="L644" s="13">
        <v>1</v>
      </c>
      <c r="M644" s="14">
        <v>36</v>
      </c>
      <c r="N644" s="15">
        <v>648000</v>
      </c>
      <c r="O644" s="15">
        <v>648000</v>
      </c>
      <c r="P644" s="15">
        <v>550800</v>
      </c>
      <c r="Q644" s="11" t="s">
        <v>1</v>
      </c>
      <c r="R644" s="11" t="s">
        <v>1</v>
      </c>
      <c r="S644" s="11" t="s">
        <v>1</v>
      </c>
      <c r="T644" s="15">
        <v>97200</v>
      </c>
      <c r="U644" s="11" t="s">
        <v>1</v>
      </c>
      <c r="V644" s="11" t="s">
        <v>1</v>
      </c>
      <c r="W644" s="15">
        <v>648000</v>
      </c>
      <c r="X644" s="11" t="s">
        <v>1</v>
      </c>
      <c r="Y644" s="11" t="s">
        <v>1</v>
      </c>
      <c r="Z644" s="11" t="s">
        <v>1</v>
      </c>
      <c r="AA644" s="11" t="s">
        <v>1</v>
      </c>
    </row>
    <row r="645" spans="2:27" ht="38.25" x14ac:dyDescent="0.25">
      <c r="B645" s="10">
        <v>636</v>
      </c>
      <c r="C645" s="11" t="s">
        <v>31</v>
      </c>
      <c r="D645" s="11" t="s">
        <v>32</v>
      </c>
      <c r="E645" s="11" t="s">
        <v>1674</v>
      </c>
      <c r="F645" s="11" t="s">
        <v>1675</v>
      </c>
      <c r="G645" s="11" t="s">
        <v>104</v>
      </c>
      <c r="H645" s="12">
        <v>43962</v>
      </c>
      <c r="I645" s="11" t="s">
        <v>1676</v>
      </c>
      <c r="J645" s="11" t="s">
        <v>1677</v>
      </c>
      <c r="K645" s="11"/>
      <c r="L645" s="13">
        <v>1</v>
      </c>
      <c r="M645" s="14">
        <v>24</v>
      </c>
      <c r="N645" s="15">
        <v>2347500</v>
      </c>
      <c r="O645" s="15">
        <v>815366.67</v>
      </c>
      <c r="P645" s="15">
        <v>600000</v>
      </c>
      <c r="Q645" s="11" t="s">
        <v>1</v>
      </c>
      <c r="R645" s="11" t="s">
        <v>1</v>
      </c>
      <c r="S645" s="11" t="s">
        <v>1</v>
      </c>
      <c r="T645" s="11" t="s">
        <v>1</v>
      </c>
      <c r="U645" s="11" t="s">
        <v>1</v>
      </c>
      <c r="V645" s="11" t="s">
        <v>1</v>
      </c>
      <c r="W645" s="15">
        <v>600000</v>
      </c>
      <c r="X645" s="11" t="s">
        <v>1</v>
      </c>
      <c r="Y645" s="15">
        <v>215366.67</v>
      </c>
      <c r="Z645" s="11" t="s">
        <v>1</v>
      </c>
      <c r="AA645" s="15">
        <v>1532133.33</v>
      </c>
    </row>
    <row r="646" spans="2:27" ht="51" x14ac:dyDescent="0.25">
      <c r="B646" s="10">
        <v>637</v>
      </c>
      <c r="C646" s="11" t="s">
        <v>31</v>
      </c>
      <c r="D646" s="11" t="s">
        <v>32</v>
      </c>
      <c r="E646" s="11" t="s">
        <v>1678</v>
      </c>
      <c r="F646" s="11" t="s">
        <v>1679</v>
      </c>
      <c r="G646" s="11" t="s">
        <v>40</v>
      </c>
      <c r="H646" s="12">
        <v>43850</v>
      </c>
      <c r="I646" s="11" t="s">
        <v>47</v>
      </c>
      <c r="J646" s="11" t="s">
        <v>48</v>
      </c>
      <c r="K646" s="11" t="s">
        <v>1680</v>
      </c>
      <c r="L646" s="13">
        <v>2</v>
      </c>
      <c r="M646" s="14">
        <v>36</v>
      </c>
      <c r="N646" s="15">
        <v>648648.21</v>
      </c>
      <c r="O646" s="15">
        <v>648648.21</v>
      </c>
      <c r="P646" s="15">
        <v>374919.01</v>
      </c>
      <c r="Q646" s="11" t="s">
        <v>1</v>
      </c>
      <c r="R646" s="11" t="s">
        <v>1</v>
      </c>
      <c r="S646" s="11" t="s">
        <v>1</v>
      </c>
      <c r="T646" s="15">
        <v>225081.01</v>
      </c>
      <c r="U646" s="11" t="s">
        <v>1</v>
      </c>
      <c r="V646" s="11" t="s">
        <v>1</v>
      </c>
      <c r="W646" s="15">
        <v>629189.21</v>
      </c>
      <c r="X646" s="15">
        <v>29189.19</v>
      </c>
      <c r="Y646" s="15">
        <v>19459</v>
      </c>
      <c r="Z646" s="11" t="s">
        <v>1</v>
      </c>
      <c r="AA646" s="11" t="s">
        <v>1</v>
      </c>
    </row>
    <row r="647" spans="2:27" ht="51" x14ac:dyDescent="0.25">
      <c r="B647" s="10">
        <v>638</v>
      </c>
      <c r="C647" s="11" t="s">
        <v>31</v>
      </c>
      <c r="D647" s="11" t="s">
        <v>32</v>
      </c>
      <c r="E647" s="11" t="s">
        <v>1681</v>
      </c>
      <c r="F647" s="11" t="s">
        <v>1682</v>
      </c>
      <c r="G647" s="11" t="s">
        <v>104</v>
      </c>
      <c r="H647" s="12">
        <v>43976</v>
      </c>
      <c r="I647" s="11" t="s">
        <v>1683</v>
      </c>
      <c r="J647" s="11" t="s">
        <v>1684</v>
      </c>
      <c r="K647" s="11"/>
      <c r="L647" s="13">
        <v>1</v>
      </c>
      <c r="M647" s="14">
        <v>30</v>
      </c>
      <c r="N647" s="15">
        <v>783240</v>
      </c>
      <c r="O647" s="15">
        <v>783240</v>
      </c>
      <c r="P647" s="15">
        <v>594552</v>
      </c>
      <c r="Q647" s="11" t="s">
        <v>1</v>
      </c>
      <c r="R647" s="11" t="s">
        <v>1</v>
      </c>
      <c r="S647" s="11" t="s">
        <v>1</v>
      </c>
      <c r="T647" s="11" t="s">
        <v>1</v>
      </c>
      <c r="U647" s="11" t="s">
        <v>1</v>
      </c>
      <c r="V647" s="11" t="s">
        <v>1</v>
      </c>
      <c r="W647" s="15">
        <v>594552</v>
      </c>
      <c r="X647" s="11" t="s">
        <v>1</v>
      </c>
      <c r="Y647" s="15">
        <v>188688</v>
      </c>
      <c r="Z647" s="11" t="s">
        <v>1</v>
      </c>
      <c r="AA647" s="11" t="s">
        <v>1</v>
      </c>
    </row>
    <row r="648" spans="2:27" ht="51" x14ac:dyDescent="0.25">
      <c r="B648" s="10">
        <v>639</v>
      </c>
      <c r="C648" s="11" t="s">
        <v>31</v>
      </c>
      <c r="D648" s="11" t="s">
        <v>32</v>
      </c>
      <c r="E648" s="11" t="s">
        <v>1685</v>
      </c>
      <c r="F648" s="11" t="s">
        <v>1686</v>
      </c>
      <c r="G648" s="11" t="s">
        <v>104</v>
      </c>
      <c r="H648" s="12">
        <v>43938</v>
      </c>
      <c r="I648" s="11" t="s">
        <v>47</v>
      </c>
      <c r="J648" s="11" t="s">
        <v>48</v>
      </c>
      <c r="K648" s="11"/>
      <c r="L648" s="13">
        <v>1</v>
      </c>
      <c r="M648" s="14">
        <v>36</v>
      </c>
      <c r="N648" s="15">
        <v>648000</v>
      </c>
      <c r="O648" s="15">
        <v>648000</v>
      </c>
      <c r="P648" s="15">
        <v>374544</v>
      </c>
      <c r="Q648" s="11" t="s">
        <v>1</v>
      </c>
      <c r="R648" s="11" t="s">
        <v>1</v>
      </c>
      <c r="S648" s="11" t="s">
        <v>1</v>
      </c>
      <c r="T648" s="15">
        <v>224856</v>
      </c>
      <c r="U648" s="11" t="s">
        <v>1</v>
      </c>
      <c r="V648" s="11" t="s">
        <v>1</v>
      </c>
      <c r="W648" s="15">
        <v>609120</v>
      </c>
      <c r="X648" s="15">
        <v>9720</v>
      </c>
      <c r="Y648" s="15">
        <v>38880</v>
      </c>
      <c r="Z648" s="11" t="s">
        <v>1</v>
      </c>
      <c r="AA648" s="11" t="s">
        <v>1</v>
      </c>
    </row>
    <row r="649" spans="2:27" ht="51" x14ac:dyDescent="0.25">
      <c r="B649" s="10">
        <v>640</v>
      </c>
      <c r="C649" s="11" t="s">
        <v>31</v>
      </c>
      <c r="D649" s="11" t="s">
        <v>32</v>
      </c>
      <c r="E649" s="11" t="s">
        <v>1687</v>
      </c>
      <c r="F649" s="11" t="s">
        <v>1688</v>
      </c>
      <c r="G649" s="11" t="s">
        <v>104</v>
      </c>
      <c r="H649" s="12">
        <v>44048</v>
      </c>
      <c r="I649" s="11" t="s">
        <v>70</v>
      </c>
      <c r="J649" s="11" t="s">
        <v>71</v>
      </c>
      <c r="K649" s="11" t="s">
        <v>329</v>
      </c>
      <c r="L649" s="13">
        <v>2</v>
      </c>
      <c r="M649" s="14">
        <v>22</v>
      </c>
      <c r="N649" s="15">
        <v>941258.56</v>
      </c>
      <c r="O649" s="15">
        <v>934958.56</v>
      </c>
      <c r="P649" s="15">
        <v>599705.52</v>
      </c>
      <c r="Q649" s="11" t="s">
        <v>1</v>
      </c>
      <c r="R649" s="11" t="s">
        <v>1</v>
      </c>
      <c r="S649" s="11" t="s">
        <v>1</v>
      </c>
      <c r="T649" s="11" t="s">
        <v>1</v>
      </c>
      <c r="U649" s="11" t="s">
        <v>1</v>
      </c>
      <c r="V649" s="11" t="s">
        <v>1</v>
      </c>
      <c r="W649" s="15">
        <v>599705.52</v>
      </c>
      <c r="X649" s="11" t="s">
        <v>1</v>
      </c>
      <c r="Y649" s="15">
        <v>335253.03999999998</v>
      </c>
      <c r="Z649" s="11" t="s">
        <v>1</v>
      </c>
      <c r="AA649" s="15">
        <v>6300</v>
      </c>
    </row>
    <row r="650" spans="2:27" ht="89.25" x14ac:dyDescent="0.25">
      <c r="B650" s="10">
        <v>641</v>
      </c>
      <c r="C650" s="11" t="s">
        <v>31</v>
      </c>
      <c r="D650" s="11" t="s">
        <v>32</v>
      </c>
      <c r="E650" s="11" t="s">
        <v>1689</v>
      </c>
      <c r="F650" s="11" t="s">
        <v>1690</v>
      </c>
      <c r="G650" s="11" t="s">
        <v>104</v>
      </c>
      <c r="H650" s="12">
        <v>43875</v>
      </c>
      <c r="I650" s="11" t="s">
        <v>66</v>
      </c>
      <c r="J650" s="11" t="s">
        <v>67</v>
      </c>
      <c r="K650" s="11"/>
      <c r="L650" s="13">
        <v>1</v>
      </c>
      <c r="M650" s="14">
        <v>36</v>
      </c>
      <c r="N650" s="15">
        <v>645000</v>
      </c>
      <c r="O650" s="15">
        <v>645000</v>
      </c>
      <c r="P650" s="15">
        <v>372810</v>
      </c>
      <c r="Q650" s="11" t="s">
        <v>1</v>
      </c>
      <c r="R650" s="11" t="s">
        <v>1</v>
      </c>
      <c r="S650" s="11" t="s">
        <v>1</v>
      </c>
      <c r="T650" s="15">
        <v>223815</v>
      </c>
      <c r="U650" s="11" t="s">
        <v>1</v>
      </c>
      <c r="V650" s="11" t="s">
        <v>1</v>
      </c>
      <c r="W650" s="15">
        <v>624519.75</v>
      </c>
      <c r="X650" s="15">
        <v>27894.75</v>
      </c>
      <c r="Y650" s="15">
        <v>20480.25</v>
      </c>
      <c r="Z650" s="11" t="s">
        <v>1</v>
      </c>
      <c r="AA650" s="11" t="s">
        <v>1</v>
      </c>
    </row>
    <row r="651" spans="2:27" ht="38.25" x14ac:dyDescent="0.25">
      <c r="B651" s="10">
        <v>642</v>
      </c>
      <c r="C651" s="11" t="s">
        <v>31</v>
      </c>
      <c r="D651" s="11" t="s">
        <v>32</v>
      </c>
      <c r="E651" s="11" t="s">
        <v>1691</v>
      </c>
      <c r="F651" s="11" t="s">
        <v>1692</v>
      </c>
      <c r="G651" s="11" t="s">
        <v>104</v>
      </c>
      <c r="H651" s="12">
        <v>43938</v>
      </c>
      <c r="I651" s="11" t="s">
        <v>47</v>
      </c>
      <c r="J651" s="11" t="s">
        <v>48</v>
      </c>
      <c r="K651" s="11" t="s">
        <v>1693</v>
      </c>
      <c r="L651" s="13">
        <v>4</v>
      </c>
      <c r="M651" s="14">
        <v>36</v>
      </c>
      <c r="N651" s="15">
        <v>647881.72</v>
      </c>
      <c r="O651" s="15">
        <v>647881.72</v>
      </c>
      <c r="P651" s="15">
        <v>374475.63</v>
      </c>
      <c r="Q651" s="11" t="s">
        <v>1</v>
      </c>
      <c r="R651" s="11" t="s">
        <v>1</v>
      </c>
      <c r="S651" s="11" t="s">
        <v>1</v>
      </c>
      <c r="T651" s="15">
        <v>224814.95</v>
      </c>
      <c r="U651" s="11" t="s">
        <v>1</v>
      </c>
      <c r="V651" s="11" t="s">
        <v>1</v>
      </c>
      <c r="W651" s="15">
        <v>609024.92000000004</v>
      </c>
      <c r="X651" s="15">
        <v>9734.34</v>
      </c>
      <c r="Y651" s="15">
        <v>38856.800000000003</v>
      </c>
      <c r="Z651" s="11" t="s">
        <v>1</v>
      </c>
      <c r="AA651" s="11" t="s">
        <v>1</v>
      </c>
    </row>
    <row r="652" spans="2:27" ht="25.5" x14ac:dyDescent="0.25">
      <c r="B652" s="10">
        <v>643</v>
      </c>
      <c r="C652" s="11" t="s">
        <v>31</v>
      </c>
      <c r="D652" s="11" t="s">
        <v>32</v>
      </c>
      <c r="E652" s="11" t="s">
        <v>1694</v>
      </c>
      <c r="F652" s="11" t="s">
        <v>1695</v>
      </c>
      <c r="G652" s="11" t="s">
        <v>1354</v>
      </c>
      <c r="H652" s="12">
        <v>44062</v>
      </c>
      <c r="I652" s="11" t="s">
        <v>1602</v>
      </c>
      <c r="J652" s="11" t="s">
        <v>1603</v>
      </c>
      <c r="K652" s="11"/>
      <c r="L652" s="13">
        <v>1</v>
      </c>
      <c r="M652" s="14">
        <v>24</v>
      </c>
      <c r="N652" s="15">
        <v>657139.68999999994</v>
      </c>
      <c r="O652" s="15">
        <v>555181</v>
      </c>
      <c r="P652" s="15">
        <v>388626.7</v>
      </c>
      <c r="Q652" s="11" t="s">
        <v>1</v>
      </c>
      <c r="R652" s="11" t="s">
        <v>1</v>
      </c>
      <c r="S652" s="11" t="s">
        <v>1</v>
      </c>
      <c r="T652" s="11" t="s">
        <v>1</v>
      </c>
      <c r="U652" s="11" t="s">
        <v>1</v>
      </c>
      <c r="V652" s="11" t="s">
        <v>1</v>
      </c>
      <c r="W652" s="15">
        <v>388626.7</v>
      </c>
      <c r="X652" s="11" t="s">
        <v>1</v>
      </c>
      <c r="Y652" s="15">
        <v>166554.29999999999</v>
      </c>
      <c r="Z652" s="11" t="s">
        <v>1</v>
      </c>
      <c r="AA652" s="15">
        <v>101958.69</v>
      </c>
    </row>
    <row r="653" spans="2:27" ht="38.25" x14ac:dyDescent="0.25">
      <c r="B653" s="10">
        <v>644</v>
      </c>
      <c r="C653" s="11" t="s">
        <v>31</v>
      </c>
      <c r="D653" s="11" t="s">
        <v>32</v>
      </c>
      <c r="E653" s="11" t="s">
        <v>1696</v>
      </c>
      <c r="F653" s="11" t="s">
        <v>1322</v>
      </c>
      <c r="G653" s="11" t="s">
        <v>40</v>
      </c>
      <c r="H653" s="12">
        <v>43850</v>
      </c>
      <c r="I653" s="11" t="s">
        <v>47</v>
      </c>
      <c r="J653" s="11" t="s">
        <v>48</v>
      </c>
      <c r="K653" s="11" t="s">
        <v>1697</v>
      </c>
      <c r="L653" s="13">
        <v>1</v>
      </c>
      <c r="M653" s="14">
        <v>36</v>
      </c>
      <c r="N653" s="15">
        <v>648000</v>
      </c>
      <c r="O653" s="15">
        <v>648000</v>
      </c>
      <c r="P653" s="15">
        <v>374544</v>
      </c>
      <c r="Q653" s="11" t="s">
        <v>1</v>
      </c>
      <c r="R653" s="11" t="s">
        <v>1</v>
      </c>
      <c r="S653" s="11" t="s">
        <v>1</v>
      </c>
      <c r="T653" s="15">
        <v>224856</v>
      </c>
      <c r="U653" s="11" t="s">
        <v>1</v>
      </c>
      <c r="V653" s="11" t="s">
        <v>1</v>
      </c>
      <c r="W653" s="15">
        <v>635643.75</v>
      </c>
      <c r="X653" s="15">
        <v>36243.75</v>
      </c>
      <c r="Y653" s="15">
        <v>12356.25</v>
      </c>
      <c r="Z653" s="11" t="s">
        <v>1</v>
      </c>
      <c r="AA653" s="11" t="s">
        <v>1</v>
      </c>
    </row>
    <row r="654" spans="2:27" ht="51" x14ac:dyDescent="0.25">
      <c r="B654" s="10">
        <v>645</v>
      </c>
      <c r="C654" s="11" t="s">
        <v>31</v>
      </c>
      <c r="D654" s="11" t="s">
        <v>32</v>
      </c>
      <c r="E654" s="11" t="s">
        <v>1698</v>
      </c>
      <c r="F654" s="11" t="s">
        <v>1699</v>
      </c>
      <c r="G654" s="11" t="s">
        <v>104</v>
      </c>
      <c r="H654" s="12">
        <v>43959</v>
      </c>
      <c r="I654" s="11" t="s">
        <v>1700</v>
      </c>
      <c r="J654" s="11" t="s">
        <v>1701</v>
      </c>
      <c r="K654" s="11" t="s">
        <v>187</v>
      </c>
      <c r="L654" s="13">
        <v>2</v>
      </c>
      <c r="M654" s="14">
        <v>36</v>
      </c>
      <c r="N654" s="15">
        <v>568840.68999999994</v>
      </c>
      <c r="O654" s="15">
        <v>568840.68999999994</v>
      </c>
      <c r="P654" s="15">
        <v>408653.01</v>
      </c>
      <c r="Q654" s="11" t="s">
        <v>1</v>
      </c>
      <c r="R654" s="11" t="s">
        <v>1</v>
      </c>
      <c r="S654" s="11" t="s">
        <v>1</v>
      </c>
      <c r="T654" s="11" t="s">
        <v>1</v>
      </c>
      <c r="U654" s="11" t="s">
        <v>1</v>
      </c>
      <c r="V654" s="11" t="s">
        <v>1</v>
      </c>
      <c r="W654" s="15">
        <v>408653.01</v>
      </c>
      <c r="X654" s="11" t="s">
        <v>1</v>
      </c>
      <c r="Y654" s="15">
        <v>160187.68</v>
      </c>
      <c r="Z654" s="11" t="s">
        <v>1</v>
      </c>
      <c r="AA654" s="11" t="s">
        <v>1</v>
      </c>
    </row>
    <row r="655" spans="2:27" ht="38.25" x14ac:dyDescent="0.25">
      <c r="B655" s="10">
        <v>646</v>
      </c>
      <c r="C655" s="11" t="s">
        <v>31</v>
      </c>
      <c r="D655" s="11" t="s">
        <v>32</v>
      </c>
      <c r="E655" s="11" t="s">
        <v>1702</v>
      </c>
      <c r="F655" s="11" t="s">
        <v>1703</v>
      </c>
      <c r="G655" s="11" t="s">
        <v>1704</v>
      </c>
      <c r="H655" s="12">
        <v>44012</v>
      </c>
      <c r="I655" s="11" t="s">
        <v>36</v>
      </c>
      <c r="J655" s="11" t="s">
        <v>37</v>
      </c>
      <c r="K655" s="11"/>
      <c r="L655" s="13">
        <v>2</v>
      </c>
      <c r="M655" s="14">
        <v>30</v>
      </c>
      <c r="N655" s="15">
        <v>500000</v>
      </c>
      <c r="O655" s="15">
        <v>500000</v>
      </c>
      <c r="P655" s="15">
        <v>411450</v>
      </c>
      <c r="Q655" s="11" t="s">
        <v>1</v>
      </c>
      <c r="R655" s="11" t="s">
        <v>1</v>
      </c>
      <c r="S655" s="11" t="s">
        <v>1</v>
      </c>
      <c r="T655" s="15">
        <v>51050</v>
      </c>
      <c r="U655" s="11" t="s">
        <v>1</v>
      </c>
      <c r="V655" s="11" t="s">
        <v>1</v>
      </c>
      <c r="W655" s="15">
        <v>462500</v>
      </c>
      <c r="X655" s="11" t="s">
        <v>1</v>
      </c>
      <c r="Y655" s="15">
        <v>37500</v>
      </c>
      <c r="Z655" s="11" t="s">
        <v>1</v>
      </c>
      <c r="AA655" s="11" t="s">
        <v>1</v>
      </c>
    </row>
    <row r="656" spans="2:27" ht="38.25" x14ac:dyDescent="0.25">
      <c r="B656" s="10">
        <v>647</v>
      </c>
      <c r="C656" s="11" t="s">
        <v>31</v>
      </c>
      <c r="D656" s="11" t="s">
        <v>32</v>
      </c>
      <c r="E656" s="11" t="s">
        <v>1705</v>
      </c>
      <c r="F656" s="11" t="s">
        <v>1706</v>
      </c>
      <c r="G656" s="11" t="s">
        <v>1704</v>
      </c>
      <c r="H656" s="12">
        <v>44050</v>
      </c>
      <c r="I656" s="11" t="s">
        <v>692</v>
      </c>
      <c r="J656" s="11" t="s">
        <v>693</v>
      </c>
      <c r="K656" s="11"/>
      <c r="L656" s="13">
        <v>1</v>
      </c>
      <c r="M656" s="14">
        <v>36</v>
      </c>
      <c r="N656" s="15">
        <v>539134.55000000005</v>
      </c>
      <c r="O656" s="15">
        <v>539134.55000000005</v>
      </c>
      <c r="P656" s="15">
        <v>443653.82</v>
      </c>
      <c r="Q656" s="11" t="s">
        <v>1</v>
      </c>
      <c r="R656" s="11" t="s">
        <v>1</v>
      </c>
      <c r="S656" s="11" t="s">
        <v>1</v>
      </c>
      <c r="T656" s="15">
        <v>55045.63</v>
      </c>
      <c r="U656" s="11" t="s">
        <v>1</v>
      </c>
      <c r="V656" s="11" t="s">
        <v>1</v>
      </c>
      <c r="W656" s="15">
        <v>498699.45</v>
      </c>
      <c r="X656" s="11" t="s">
        <v>1</v>
      </c>
      <c r="Y656" s="15">
        <v>40435.1</v>
      </c>
      <c r="Z656" s="11" t="s">
        <v>1</v>
      </c>
      <c r="AA656" s="11" t="s">
        <v>1</v>
      </c>
    </row>
    <row r="657" spans="2:27" ht="38.25" x14ac:dyDescent="0.25">
      <c r="B657" s="10">
        <v>648</v>
      </c>
      <c r="C657" s="11" t="s">
        <v>31</v>
      </c>
      <c r="D657" s="11" t="s">
        <v>32</v>
      </c>
      <c r="E657" s="11" t="s">
        <v>1707</v>
      </c>
      <c r="F657" s="11" t="s">
        <v>1708</v>
      </c>
      <c r="G657" s="11" t="s">
        <v>1704</v>
      </c>
      <c r="H657" s="12">
        <v>44050</v>
      </c>
      <c r="I657" s="11" t="s">
        <v>692</v>
      </c>
      <c r="J657" s="11" t="s">
        <v>693</v>
      </c>
      <c r="K657" s="11"/>
      <c r="L657" s="13">
        <v>1</v>
      </c>
      <c r="M657" s="14">
        <v>36</v>
      </c>
      <c r="N657" s="15">
        <v>534797.72</v>
      </c>
      <c r="O657" s="15">
        <v>534797.72</v>
      </c>
      <c r="P657" s="15">
        <v>440085.04</v>
      </c>
      <c r="Q657" s="11" t="s">
        <v>1</v>
      </c>
      <c r="R657" s="11" t="s">
        <v>1</v>
      </c>
      <c r="S657" s="11" t="s">
        <v>1</v>
      </c>
      <c r="T657" s="15">
        <v>54602.84</v>
      </c>
      <c r="U657" s="11" t="s">
        <v>1</v>
      </c>
      <c r="V657" s="11" t="s">
        <v>1</v>
      </c>
      <c r="W657" s="15">
        <v>494687.88</v>
      </c>
      <c r="X657" s="11" t="s">
        <v>1</v>
      </c>
      <c r="Y657" s="15">
        <v>40109.839999999997</v>
      </c>
      <c r="Z657" s="11" t="s">
        <v>1</v>
      </c>
      <c r="AA657" s="11" t="s">
        <v>1</v>
      </c>
    </row>
    <row r="658" spans="2:27" ht="63.75" x14ac:dyDescent="0.25">
      <c r="B658" s="10">
        <v>649</v>
      </c>
      <c r="C658" s="11" t="s">
        <v>31</v>
      </c>
      <c r="D658" s="11" t="s">
        <v>32</v>
      </c>
      <c r="E658" s="11" t="s">
        <v>1709</v>
      </c>
      <c r="F658" s="11" t="s">
        <v>1710</v>
      </c>
      <c r="G658" s="11" t="s">
        <v>1704</v>
      </c>
      <c r="H658" s="12">
        <v>44050</v>
      </c>
      <c r="I658" s="11" t="s">
        <v>54</v>
      </c>
      <c r="J658" s="11" t="s">
        <v>55</v>
      </c>
      <c r="K658" s="11" t="s">
        <v>893</v>
      </c>
      <c r="L658" s="13">
        <v>2</v>
      </c>
      <c r="M658" s="14">
        <v>35</v>
      </c>
      <c r="N658" s="15">
        <v>520120.74</v>
      </c>
      <c r="O658" s="15">
        <v>520120.74</v>
      </c>
      <c r="P658" s="15">
        <v>428007.36</v>
      </c>
      <c r="Q658" s="11" t="s">
        <v>1</v>
      </c>
      <c r="R658" s="11" t="s">
        <v>1</v>
      </c>
      <c r="S658" s="11" t="s">
        <v>1</v>
      </c>
      <c r="T658" s="15">
        <v>53104.33</v>
      </c>
      <c r="U658" s="11" t="s">
        <v>1</v>
      </c>
      <c r="V658" s="11" t="s">
        <v>1</v>
      </c>
      <c r="W658" s="15">
        <v>494389.87</v>
      </c>
      <c r="X658" s="15">
        <v>13278.18</v>
      </c>
      <c r="Y658" s="15">
        <v>25730.87</v>
      </c>
      <c r="Z658" s="11" t="s">
        <v>1</v>
      </c>
      <c r="AA658" s="11" t="s">
        <v>1</v>
      </c>
    </row>
    <row r="659" spans="2:27" ht="25.5" x14ac:dyDescent="0.25">
      <c r="B659" s="10">
        <v>650</v>
      </c>
      <c r="C659" s="11" t="s">
        <v>31</v>
      </c>
      <c r="D659" s="11" t="s">
        <v>32</v>
      </c>
      <c r="E659" s="11" t="s">
        <v>1711</v>
      </c>
      <c r="F659" s="11" t="s">
        <v>1712</v>
      </c>
      <c r="G659" s="11" t="s">
        <v>1704</v>
      </c>
      <c r="H659" s="12">
        <v>44054</v>
      </c>
      <c r="I659" s="11" t="s">
        <v>47</v>
      </c>
      <c r="J659" s="11" t="s">
        <v>48</v>
      </c>
      <c r="K659" s="11" t="s">
        <v>1713</v>
      </c>
      <c r="L659" s="13">
        <v>2</v>
      </c>
      <c r="M659" s="14">
        <v>35</v>
      </c>
      <c r="N659" s="15">
        <v>540000</v>
      </c>
      <c r="O659" s="15">
        <v>540000</v>
      </c>
      <c r="P659" s="15">
        <v>444366</v>
      </c>
      <c r="Q659" s="11" t="s">
        <v>1</v>
      </c>
      <c r="R659" s="11" t="s">
        <v>1</v>
      </c>
      <c r="S659" s="11" t="s">
        <v>1</v>
      </c>
      <c r="T659" s="15">
        <v>55134</v>
      </c>
      <c r="U659" s="11" t="s">
        <v>1</v>
      </c>
      <c r="V659" s="11" t="s">
        <v>1</v>
      </c>
      <c r="W659" s="15">
        <v>507465</v>
      </c>
      <c r="X659" s="15">
        <v>7965</v>
      </c>
      <c r="Y659" s="15">
        <v>32535</v>
      </c>
      <c r="Z659" s="11" t="s">
        <v>1</v>
      </c>
      <c r="AA659" s="11" t="s">
        <v>1</v>
      </c>
    </row>
    <row r="660" spans="2:27" ht="51" x14ac:dyDescent="0.25">
      <c r="B660" s="10">
        <v>651</v>
      </c>
      <c r="C660" s="11" t="s">
        <v>31</v>
      </c>
      <c r="D660" s="11" t="s">
        <v>32</v>
      </c>
      <c r="E660" s="11" t="s">
        <v>1714</v>
      </c>
      <c r="F660" s="11" t="s">
        <v>1715</v>
      </c>
      <c r="G660" s="11" t="s">
        <v>1704</v>
      </c>
      <c r="H660" s="12">
        <v>44053</v>
      </c>
      <c r="I660" s="11" t="s">
        <v>47</v>
      </c>
      <c r="J660" s="11" t="s">
        <v>48</v>
      </c>
      <c r="K660" s="11" t="s">
        <v>1369</v>
      </c>
      <c r="L660" s="13">
        <v>1</v>
      </c>
      <c r="M660" s="14">
        <v>30</v>
      </c>
      <c r="N660" s="15">
        <v>540540.54</v>
      </c>
      <c r="O660" s="15">
        <v>540540.54</v>
      </c>
      <c r="P660" s="15">
        <v>444810.8</v>
      </c>
      <c r="Q660" s="11" t="s">
        <v>1</v>
      </c>
      <c r="R660" s="11" t="s">
        <v>1</v>
      </c>
      <c r="S660" s="11" t="s">
        <v>1</v>
      </c>
      <c r="T660" s="15">
        <v>55189.2</v>
      </c>
      <c r="U660" s="11" t="s">
        <v>1</v>
      </c>
      <c r="V660" s="11" t="s">
        <v>1</v>
      </c>
      <c r="W660" s="15">
        <v>524324.31999999995</v>
      </c>
      <c r="X660" s="15">
        <v>24324.32</v>
      </c>
      <c r="Y660" s="15">
        <v>16216.22</v>
      </c>
      <c r="Z660" s="11" t="s">
        <v>1</v>
      </c>
      <c r="AA660" s="11" t="s">
        <v>1</v>
      </c>
    </row>
    <row r="661" spans="2:27" ht="25.5" x14ac:dyDescent="0.25">
      <c r="B661" s="10">
        <v>652</v>
      </c>
      <c r="C661" s="11" t="s">
        <v>31</v>
      </c>
      <c r="D661" s="11" t="s">
        <v>32</v>
      </c>
      <c r="E661" s="11" t="s">
        <v>1716</v>
      </c>
      <c r="F661" s="11" t="s">
        <v>1717</v>
      </c>
      <c r="G661" s="11" t="s">
        <v>1704</v>
      </c>
      <c r="H661" s="12">
        <v>44054</v>
      </c>
      <c r="I661" s="11" t="s">
        <v>54</v>
      </c>
      <c r="J661" s="11" t="s">
        <v>55</v>
      </c>
      <c r="K661" s="11" t="s">
        <v>227</v>
      </c>
      <c r="L661" s="13">
        <v>2</v>
      </c>
      <c r="M661" s="14">
        <v>34</v>
      </c>
      <c r="N661" s="15">
        <v>540000</v>
      </c>
      <c r="O661" s="15">
        <v>540000</v>
      </c>
      <c r="P661" s="15">
        <v>444366</v>
      </c>
      <c r="Q661" s="11" t="s">
        <v>1</v>
      </c>
      <c r="R661" s="11" t="s">
        <v>1</v>
      </c>
      <c r="S661" s="11" t="s">
        <v>1</v>
      </c>
      <c r="T661" s="15">
        <v>55134</v>
      </c>
      <c r="U661" s="11" t="s">
        <v>1</v>
      </c>
      <c r="V661" s="11" t="s">
        <v>1</v>
      </c>
      <c r="W661" s="15">
        <v>507482.61</v>
      </c>
      <c r="X661" s="15">
        <v>7982.61</v>
      </c>
      <c r="Y661" s="15">
        <v>32517.39</v>
      </c>
      <c r="Z661" s="11" t="s">
        <v>1</v>
      </c>
      <c r="AA661" s="11" t="s">
        <v>1</v>
      </c>
    </row>
    <row r="662" spans="2:27" ht="38.25" x14ac:dyDescent="0.25">
      <c r="B662" s="10">
        <v>653</v>
      </c>
      <c r="C662" s="11" t="s">
        <v>31</v>
      </c>
      <c r="D662" s="11" t="s">
        <v>32</v>
      </c>
      <c r="E662" s="11" t="s">
        <v>1718</v>
      </c>
      <c r="F662" s="11" t="s">
        <v>1719</v>
      </c>
      <c r="G662" s="11" t="s">
        <v>1704</v>
      </c>
      <c r="H662" s="12">
        <v>44054</v>
      </c>
      <c r="I662" s="11" t="s">
        <v>54</v>
      </c>
      <c r="J662" s="11" t="s">
        <v>55</v>
      </c>
      <c r="K662" s="11" t="s">
        <v>227</v>
      </c>
      <c r="L662" s="13">
        <v>2</v>
      </c>
      <c r="M662" s="14">
        <v>30</v>
      </c>
      <c r="N662" s="15">
        <v>540000</v>
      </c>
      <c r="O662" s="15">
        <v>540000</v>
      </c>
      <c r="P662" s="15">
        <v>444366</v>
      </c>
      <c r="Q662" s="11" t="s">
        <v>1</v>
      </c>
      <c r="R662" s="11" t="s">
        <v>1</v>
      </c>
      <c r="S662" s="11" t="s">
        <v>1</v>
      </c>
      <c r="T662" s="15">
        <v>55134</v>
      </c>
      <c r="U662" s="11" t="s">
        <v>1</v>
      </c>
      <c r="V662" s="11" t="s">
        <v>1</v>
      </c>
      <c r="W662" s="15">
        <v>507354.8</v>
      </c>
      <c r="X662" s="15">
        <v>7854.8</v>
      </c>
      <c r="Y662" s="15">
        <v>32645.200000000001</v>
      </c>
      <c r="Z662" s="11" t="s">
        <v>1</v>
      </c>
      <c r="AA662" s="11" t="s">
        <v>1</v>
      </c>
    </row>
    <row r="663" spans="2:27" ht="38.25" x14ac:dyDescent="0.25">
      <c r="B663" s="10">
        <v>654</v>
      </c>
      <c r="C663" s="11" t="s">
        <v>31</v>
      </c>
      <c r="D663" s="11" t="s">
        <v>32</v>
      </c>
      <c r="E663" s="11" t="s">
        <v>1720</v>
      </c>
      <c r="F663" s="11" t="s">
        <v>1721</v>
      </c>
      <c r="G663" s="11" t="s">
        <v>1704</v>
      </c>
      <c r="H663" s="12">
        <v>44054</v>
      </c>
      <c r="I663" s="11" t="s">
        <v>692</v>
      </c>
      <c r="J663" s="11" t="s">
        <v>693</v>
      </c>
      <c r="K663" s="11"/>
      <c r="L663" s="13">
        <v>1</v>
      </c>
      <c r="M663" s="14">
        <v>35</v>
      </c>
      <c r="N663" s="15">
        <v>800219.02</v>
      </c>
      <c r="O663" s="15">
        <v>779219.02</v>
      </c>
      <c r="P663" s="15">
        <v>490907.98</v>
      </c>
      <c r="Q663" s="11" t="s">
        <v>1</v>
      </c>
      <c r="R663" s="11" t="s">
        <v>1</v>
      </c>
      <c r="S663" s="11" t="s">
        <v>1</v>
      </c>
      <c r="T663" s="11" t="s">
        <v>1</v>
      </c>
      <c r="U663" s="11" t="s">
        <v>1</v>
      </c>
      <c r="V663" s="11" t="s">
        <v>1</v>
      </c>
      <c r="W663" s="15">
        <v>490907.98</v>
      </c>
      <c r="X663" s="11" t="s">
        <v>1</v>
      </c>
      <c r="Y663" s="15">
        <v>288311.03999999998</v>
      </c>
      <c r="Z663" s="11" t="s">
        <v>1</v>
      </c>
      <c r="AA663" s="15">
        <v>21000</v>
      </c>
    </row>
    <row r="664" spans="2:27" ht="63.75" x14ac:dyDescent="0.25">
      <c r="B664" s="10">
        <v>655</v>
      </c>
      <c r="C664" s="11" t="s">
        <v>31</v>
      </c>
      <c r="D664" s="11" t="s">
        <v>32</v>
      </c>
      <c r="E664" s="11" t="s">
        <v>1722</v>
      </c>
      <c r="F664" s="11" t="s">
        <v>1723</v>
      </c>
      <c r="G664" s="11" t="s">
        <v>1704</v>
      </c>
      <c r="H664" s="12">
        <v>44054</v>
      </c>
      <c r="I664" s="11" t="s">
        <v>47</v>
      </c>
      <c r="J664" s="11" t="s">
        <v>48</v>
      </c>
      <c r="K664" s="11" t="s">
        <v>918</v>
      </c>
      <c r="L664" s="13">
        <v>3</v>
      </c>
      <c r="M664" s="14">
        <v>30</v>
      </c>
      <c r="N664" s="15">
        <v>540540</v>
      </c>
      <c r="O664" s="15">
        <v>540540</v>
      </c>
      <c r="P664" s="15">
        <v>444810.37</v>
      </c>
      <c r="Q664" s="11" t="s">
        <v>1</v>
      </c>
      <c r="R664" s="11" t="s">
        <v>1</v>
      </c>
      <c r="S664" s="11" t="s">
        <v>1</v>
      </c>
      <c r="T664" s="15">
        <v>55189.13</v>
      </c>
      <c r="U664" s="11" t="s">
        <v>1</v>
      </c>
      <c r="V664" s="11" t="s">
        <v>1</v>
      </c>
      <c r="W664" s="15">
        <v>524323.80000000005</v>
      </c>
      <c r="X664" s="15">
        <v>24324.3</v>
      </c>
      <c r="Y664" s="15">
        <v>16216.2</v>
      </c>
      <c r="Z664" s="11" t="s">
        <v>1</v>
      </c>
      <c r="AA664" s="11" t="s">
        <v>1</v>
      </c>
    </row>
    <row r="665" spans="2:27" ht="38.25" x14ac:dyDescent="0.25">
      <c r="B665" s="10">
        <v>656</v>
      </c>
      <c r="C665" s="11" t="s">
        <v>31</v>
      </c>
      <c r="D665" s="11" t="s">
        <v>32</v>
      </c>
      <c r="E665" s="11" t="s">
        <v>1724</v>
      </c>
      <c r="F665" s="11" t="s">
        <v>1725</v>
      </c>
      <c r="G665" s="11" t="s">
        <v>1704</v>
      </c>
      <c r="H665" s="12">
        <v>44054</v>
      </c>
      <c r="I665" s="11" t="s">
        <v>692</v>
      </c>
      <c r="J665" s="11" t="s">
        <v>693</v>
      </c>
      <c r="K665" s="11"/>
      <c r="L665" s="13">
        <v>1</v>
      </c>
      <c r="M665" s="14">
        <v>36</v>
      </c>
      <c r="N665" s="15">
        <v>537109.55000000005</v>
      </c>
      <c r="O665" s="15">
        <v>537109.55000000005</v>
      </c>
      <c r="P665" s="15">
        <v>441987.44</v>
      </c>
      <c r="Q665" s="11" t="s">
        <v>1</v>
      </c>
      <c r="R665" s="11" t="s">
        <v>1</v>
      </c>
      <c r="S665" s="11" t="s">
        <v>1</v>
      </c>
      <c r="T665" s="15">
        <v>54838.879999999997</v>
      </c>
      <c r="U665" s="11" t="s">
        <v>1</v>
      </c>
      <c r="V665" s="11" t="s">
        <v>1</v>
      </c>
      <c r="W665" s="15">
        <v>496826.32</v>
      </c>
      <c r="X665" s="11" t="s">
        <v>1</v>
      </c>
      <c r="Y665" s="15">
        <v>40283.230000000003</v>
      </c>
      <c r="Z665" s="11" t="s">
        <v>1</v>
      </c>
      <c r="AA665" s="11" t="s">
        <v>1</v>
      </c>
    </row>
    <row r="666" spans="2:27" ht="63.75" x14ac:dyDescent="0.25">
      <c r="B666" s="10">
        <v>657</v>
      </c>
      <c r="C666" s="11" t="s">
        <v>31</v>
      </c>
      <c r="D666" s="11" t="s">
        <v>32</v>
      </c>
      <c r="E666" s="11" t="s">
        <v>1726</v>
      </c>
      <c r="F666" s="11" t="s">
        <v>1727</v>
      </c>
      <c r="G666" s="11" t="s">
        <v>1704</v>
      </c>
      <c r="H666" s="12">
        <v>44054</v>
      </c>
      <c r="I666" s="11" t="s">
        <v>47</v>
      </c>
      <c r="J666" s="11" t="s">
        <v>48</v>
      </c>
      <c r="K666" s="11" t="s">
        <v>1314</v>
      </c>
      <c r="L666" s="13">
        <v>2</v>
      </c>
      <c r="M666" s="14">
        <v>35</v>
      </c>
      <c r="N666" s="15">
        <v>540000</v>
      </c>
      <c r="O666" s="15">
        <v>540000</v>
      </c>
      <c r="P666" s="15">
        <v>444366</v>
      </c>
      <c r="Q666" s="11" t="s">
        <v>1</v>
      </c>
      <c r="R666" s="11" t="s">
        <v>1</v>
      </c>
      <c r="S666" s="11" t="s">
        <v>1</v>
      </c>
      <c r="T666" s="15">
        <v>55134</v>
      </c>
      <c r="U666" s="11" t="s">
        <v>1</v>
      </c>
      <c r="V666" s="11" t="s">
        <v>1</v>
      </c>
      <c r="W666" s="15">
        <v>507432.01</v>
      </c>
      <c r="X666" s="15">
        <v>7932.01</v>
      </c>
      <c r="Y666" s="15">
        <v>32567.99</v>
      </c>
      <c r="Z666" s="11" t="s">
        <v>1</v>
      </c>
      <c r="AA666" s="11" t="s">
        <v>1</v>
      </c>
    </row>
    <row r="667" spans="2:27" ht="38.25" x14ac:dyDescent="0.25">
      <c r="B667" s="10">
        <v>658</v>
      </c>
      <c r="C667" s="11" t="s">
        <v>31</v>
      </c>
      <c r="D667" s="11" t="s">
        <v>32</v>
      </c>
      <c r="E667" s="11" t="s">
        <v>1728</v>
      </c>
      <c r="F667" s="11" t="s">
        <v>1729</v>
      </c>
      <c r="G667" s="11" t="s">
        <v>1704</v>
      </c>
      <c r="H667" s="12">
        <v>44054</v>
      </c>
      <c r="I667" s="11" t="s">
        <v>47</v>
      </c>
      <c r="J667" s="11" t="s">
        <v>48</v>
      </c>
      <c r="K667" s="11" t="s">
        <v>165</v>
      </c>
      <c r="L667" s="13">
        <v>3</v>
      </c>
      <c r="M667" s="14">
        <v>35</v>
      </c>
      <c r="N667" s="15">
        <v>538601.73</v>
      </c>
      <c r="O667" s="15">
        <v>538601.73</v>
      </c>
      <c r="P667" s="15">
        <v>443215.35999999999</v>
      </c>
      <c r="Q667" s="11" t="s">
        <v>1</v>
      </c>
      <c r="R667" s="11" t="s">
        <v>1</v>
      </c>
      <c r="S667" s="11" t="s">
        <v>1</v>
      </c>
      <c r="T667" s="15">
        <v>54991.24</v>
      </c>
      <c r="U667" s="11" t="s">
        <v>1</v>
      </c>
      <c r="V667" s="11" t="s">
        <v>1</v>
      </c>
      <c r="W667" s="15">
        <v>522440.82</v>
      </c>
      <c r="X667" s="15">
        <v>24234.22</v>
      </c>
      <c r="Y667" s="15">
        <v>16160.91</v>
      </c>
      <c r="Z667" s="11" t="s">
        <v>1</v>
      </c>
      <c r="AA667" s="11" t="s">
        <v>1</v>
      </c>
    </row>
    <row r="668" spans="2:27" ht="51" x14ac:dyDescent="0.25">
      <c r="B668" s="10">
        <v>659</v>
      </c>
      <c r="C668" s="11" t="s">
        <v>31</v>
      </c>
      <c r="D668" s="11" t="s">
        <v>32</v>
      </c>
      <c r="E668" s="11" t="s">
        <v>1730</v>
      </c>
      <c r="F668" s="11" t="s">
        <v>1731</v>
      </c>
      <c r="G668" s="11" t="s">
        <v>1704</v>
      </c>
      <c r="H668" s="12">
        <v>44054</v>
      </c>
      <c r="I668" s="11" t="s">
        <v>47</v>
      </c>
      <c r="J668" s="11" t="s">
        <v>48</v>
      </c>
      <c r="K668" s="11" t="s">
        <v>1732</v>
      </c>
      <c r="L668" s="13">
        <v>3</v>
      </c>
      <c r="M668" s="14">
        <v>35</v>
      </c>
      <c r="N668" s="15">
        <v>538601.73</v>
      </c>
      <c r="O668" s="15">
        <v>538601.73</v>
      </c>
      <c r="P668" s="15">
        <v>443215.35999999999</v>
      </c>
      <c r="Q668" s="11" t="s">
        <v>1</v>
      </c>
      <c r="R668" s="11" t="s">
        <v>1</v>
      </c>
      <c r="S668" s="11" t="s">
        <v>1</v>
      </c>
      <c r="T668" s="15">
        <v>54991.24</v>
      </c>
      <c r="U668" s="11" t="s">
        <v>1</v>
      </c>
      <c r="V668" s="11" t="s">
        <v>1</v>
      </c>
      <c r="W668" s="15">
        <v>522440.82</v>
      </c>
      <c r="X668" s="15">
        <v>24234.22</v>
      </c>
      <c r="Y668" s="15">
        <v>16160.91</v>
      </c>
      <c r="Z668" s="11" t="s">
        <v>1</v>
      </c>
      <c r="AA668" s="11" t="s">
        <v>1</v>
      </c>
    </row>
    <row r="669" spans="2:27" ht="25.5" x14ac:dyDescent="0.25">
      <c r="B669" s="10">
        <v>660</v>
      </c>
      <c r="C669" s="11" t="s">
        <v>31</v>
      </c>
      <c r="D669" s="11" t="s">
        <v>32</v>
      </c>
      <c r="E669" s="11" t="s">
        <v>1733</v>
      </c>
      <c r="F669" s="11" t="s">
        <v>1734</v>
      </c>
      <c r="G669" s="11" t="s">
        <v>1704</v>
      </c>
      <c r="H669" s="12">
        <v>44054</v>
      </c>
      <c r="I669" s="11" t="s">
        <v>54</v>
      </c>
      <c r="J669" s="11" t="s">
        <v>55</v>
      </c>
      <c r="K669" s="11" t="s">
        <v>1482</v>
      </c>
      <c r="L669" s="13">
        <v>1</v>
      </c>
      <c r="M669" s="14">
        <v>35</v>
      </c>
      <c r="N669" s="15">
        <v>495001.64</v>
      </c>
      <c r="O669" s="15">
        <v>495001.64</v>
      </c>
      <c r="P669" s="15">
        <v>407336.84</v>
      </c>
      <c r="Q669" s="11" t="s">
        <v>1</v>
      </c>
      <c r="R669" s="11" t="s">
        <v>1</v>
      </c>
      <c r="S669" s="11" t="s">
        <v>1</v>
      </c>
      <c r="T669" s="15">
        <v>50539.67</v>
      </c>
      <c r="U669" s="11" t="s">
        <v>1</v>
      </c>
      <c r="V669" s="11" t="s">
        <v>1</v>
      </c>
      <c r="W669" s="15">
        <v>470180.85</v>
      </c>
      <c r="X669" s="15">
        <v>12304.34</v>
      </c>
      <c r="Y669" s="15">
        <v>24820.79</v>
      </c>
      <c r="Z669" s="11" t="s">
        <v>1</v>
      </c>
      <c r="AA669" s="11" t="s">
        <v>1</v>
      </c>
    </row>
    <row r="670" spans="2:27" ht="51" x14ac:dyDescent="0.25">
      <c r="B670" s="10">
        <v>661</v>
      </c>
      <c r="C670" s="11" t="s">
        <v>31</v>
      </c>
      <c r="D670" s="11" t="s">
        <v>32</v>
      </c>
      <c r="E670" s="11" t="s">
        <v>1735</v>
      </c>
      <c r="F670" s="11" t="s">
        <v>1736</v>
      </c>
      <c r="G670" s="11" t="s">
        <v>1704</v>
      </c>
      <c r="H670" s="12">
        <v>44054</v>
      </c>
      <c r="I670" s="11" t="s">
        <v>54</v>
      </c>
      <c r="J670" s="11" t="s">
        <v>55</v>
      </c>
      <c r="K670" s="11" t="s">
        <v>1737</v>
      </c>
      <c r="L670" s="13">
        <v>2</v>
      </c>
      <c r="M670" s="14">
        <v>30</v>
      </c>
      <c r="N670" s="15">
        <v>540540</v>
      </c>
      <c r="O670" s="15">
        <v>540540</v>
      </c>
      <c r="P670" s="15">
        <v>444810.37</v>
      </c>
      <c r="Q670" s="11" t="s">
        <v>1</v>
      </c>
      <c r="R670" s="11" t="s">
        <v>1</v>
      </c>
      <c r="S670" s="11" t="s">
        <v>1</v>
      </c>
      <c r="T670" s="15">
        <v>55189.13</v>
      </c>
      <c r="U670" s="11" t="s">
        <v>1</v>
      </c>
      <c r="V670" s="11" t="s">
        <v>1</v>
      </c>
      <c r="W670" s="15">
        <v>524323.5</v>
      </c>
      <c r="X670" s="15">
        <v>24324</v>
      </c>
      <c r="Y670" s="15">
        <v>16216.5</v>
      </c>
      <c r="Z670" s="11" t="s">
        <v>1</v>
      </c>
      <c r="AA670" s="11" t="s">
        <v>1</v>
      </c>
    </row>
    <row r="671" spans="2:27" ht="38.25" x14ac:dyDescent="0.25">
      <c r="B671" s="10">
        <v>662</v>
      </c>
      <c r="C671" s="11" t="s">
        <v>31</v>
      </c>
      <c r="D671" s="11" t="s">
        <v>32</v>
      </c>
      <c r="E671" s="11" t="s">
        <v>1738</v>
      </c>
      <c r="F671" s="11" t="s">
        <v>1739</v>
      </c>
      <c r="G671" s="11" t="s">
        <v>1704</v>
      </c>
      <c r="H671" s="12">
        <v>44054</v>
      </c>
      <c r="I671" s="11" t="s">
        <v>66</v>
      </c>
      <c r="J671" s="11" t="s">
        <v>67</v>
      </c>
      <c r="K671" s="11" t="s">
        <v>1349</v>
      </c>
      <c r="L671" s="13">
        <v>2</v>
      </c>
      <c r="M671" s="14">
        <v>35</v>
      </c>
      <c r="N671" s="15">
        <v>545003.54</v>
      </c>
      <c r="O671" s="15">
        <v>540173.54</v>
      </c>
      <c r="P671" s="15">
        <v>444508.81</v>
      </c>
      <c r="Q671" s="11" t="s">
        <v>1</v>
      </c>
      <c r="R671" s="11" t="s">
        <v>1</v>
      </c>
      <c r="S671" s="11" t="s">
        <v>1</v>
      </c>
      <c r="T671" s="15">
        <v>55151.71</v>
      </c>
      <c r="U671" s="11" t="s">
        <v>1</v>
      </c>
      <c r="V671" s="11" t="s">
        <v>1</v>
      </c>
      <c r="W671" s="15">
        <v>523810.25</v>
      </c>
      <c r="X671" s="15">
        <v>24149.73</v>
      </c>
      <c r="Y671" s="15">
        <v>16363.29</v>
      </c>
      <c r="Z671" s="11" t="s">
        <v>1</v>
      </c>
      <c r="AA671" s="15">
        <v>4830</v>
      </c>
    </row>
    <row r="672" spans="2:27" ht="51" x14ac:dyDescent="0.25">
      <c r="B672" s="10">
        <v>663</v>
      </c>
      <c r="C672" s="11" t="s">
        <v>31</v>
      </c>
      <c r="D672" s="11" t="s">
        <v>32</v>
      </c>
      <c r="E672" s="11" t="s">
        <v>1740</v>
      </c>
      <c r="F672" s="11" t="s">
        <v>1741</v>
      </c>
      <c r="G672" s="11" t="s">
        <v>1704</v>
      </c>
      <c r="H672" s="12">
        <v>44054</v>
      </c>
      <c r="I672" s="11" t="s">
        <v>47</v>
      </c>
      <c r="J672" s="11" t="s">
        <v>48</v>
      </c>
      <c r="K672" s="11" t="s">
        <v>1680</v>
      </c>
      <c r="L672" s="13">
        <v>2</v>
      </c>
      <c r="M672" s="14">
        <v>36</v>
      </c>
      <c r="N672" s="15">
        <v>540540.54</v>
      </c>
      <c r="O672" s="15">
        <v>540540.54</v>
      </c>
      <c r="P672" s="15">
        <v>444810.81</v>
      </c>
      <c r="Q672" s="11" t="s">
        <v>1</v>
      </c>
      <c r="R672" s="11" t="s">
        <v>1</v>
      </c>
      <c r="S672" s="11" t="s">
        <v>1</v>
      </c>
      <c r="T672" s="15">
        <v>55189.2</v>
      </c>
      <c r="U672" s="11" t="s">
        <v>1</v>
      </c>
      <c r="V672" s="11" t="s">
        <v>1</v>
      </c>
      <c r="W672" s="15">
        <v>524324.31999999995</v>
      </c>
      <c r="X672" s="15">
        <v>24324.31</v>
      </c>
      <c r="Y672" s="15">
        <v>16216.22</v>
      </c>
      <c r="Z672" s="11" t="s">
        <v>1</v>
      </c>
      <c r="AA672" s="11" t="s">
        <v>1</v>
      </c>
    </row>
    <row r="673" spans="2:27" ht="38.25" x14ac:dyDescent="0.25">
      <c r="B673" s="10">
        <v>664</v>
      </c>
      <c r="C673" s="11" t="s">
        <v>31</v>
      </c>
      <c r="D673" s="11" t="s">
        <v>32</v>
      </c>
      <c r="E673" s="11" t="s">
        <v>1742</v>
      </c>
      <c r="F673" s="11" t="s">
        <v>1743</v>
      </c>
      <c r="G673" s="11" t="s">
        <v>1704</v>
      </c>
      <c r="H673" s="12">
        <v>44055</v>
      </c>
      <c r="I673" s="11" t="s">
        <v>47</v>
      </c>
      <c r="J673" s="11" t="s">
        <v>48</v>
      </c>
      <c r="K673" s="11" t="s">
        <v>1303</v>
      </c>
      <c r="L673" s="13">
        <v>1</v>
      </c>
      <c r="M673" s="14">
        <v>33</v>
      </c>
      <c r="N673" s="15">
        <v>540540.54</v>
      </c>
      <c r="O673" s="15">
        <v>540540.54</v>
      </c>
      <c r="P673" s="15">
        <v>444810.81</v>
      </c>
      <c r="Q673" s="11" t="s">
        <v>1</v>
      </c>
      <c r="R673" s="11" t="s">
        <v>1</v>
      </c>
      <c r="S673" s="11" t="s">
        <v>1</v>
      </c>
      <c r="T673" s="15">
        <v>55189.2</v>
      </c>
      <c r="U673" s="11" t="s">
        <v>1</v>
      </c>
      <c r="V673" s="11" t="s">
        <v>1</v>
      </c>
      <c r="W673" s="15">
        <v>529594.59</v>
      </c>
      <c r="X673" s="15">
        <v>29594.58</v>
      </c>
      <c r="Y673" s="15">
        <v>10945.95</v>
      </c>
      <c r="Z673" s="11" t="s">
        <v>1</v>
      </c>
      <c r="AA673" s="11" t="s">
        <v>1</v>
      </c>
    </row>
    <row r="674" spans="2:27" ht="51" x14ac:dyDescent="0.25">
      <c r="B674" s="10">
        <v>665</v>
      </c>
      <c r="C674" s="11" t="s">
        <v>31</v>
      </c>
      <c r="D674" s="11" t="s">
        <v>32</v>
      </c>
      <c r="E674" s="11" t="s">
        <v>1744</v>
      </c>
      <c r="F674" s="11" t="s">
        <v>1745</v>
      </c>
      <c r="G674" s="11" t="s">
        <v>1704</v>
      </c>
      <c r="H674" s="12">
        <v>44055</v>
      </c>
      <c r="I674" s="11" t="s">
        <v>1746</v>
      </c>
      <c r="J674" s="11" t="s">
        <v>1747</v>
      </c>
      <c r="K674" s="11"/>
      <c r="L674" s="13">
        <v>1</v>
      </c>
      <c r="M674" s="14">
        <v>30</v>
      </c>
      <c r="N674" s="15">
        <v>668883.94999999995</v>
      </c>
      <c r="O674" s="15">
        <v>621003.94999999995</v>
      </c>
      <c r="P674" s="15">
        <v>465752.95</v>
      </c>
      <c r="Q674" s="11" t="s">
        <v>1</v>
      </c>
      <c r="R674" s="11" t="s">
        <v>1</v>
      </c>
      <c r="S674" s="11" t="s">
        <v>1</v>
      </c>
      <c r="T674" s="11" t="s">
        <v>1</v>
      </c>
      <c r="U674" s="11" t="s">
        <v>1</v>
      </c>
      <c r="V674" s="11" t="s">
        <v>1</v>
      </c>
      <c r="W674" s="15">
        <v>465752.95</v>
      </c>
      <c r="X674" s="11" t="s">
        <v>1</v>
      </c>
      <c r="Y674" s="15">
        <v>155251</v>
      </c>
      <c r="Z674" s="11" t="s">
        <v>1</v>
      </c>
      <c r="AA674" s="15">
        <v>47880</v>
      </c>
    </row>
    <row r="675" spans="2:27" ht="76.5" x14ac:dyDescent="0.25">
      <c r="B675" s="10">
        <v>666</v>
      </c>
      <c r="C675" s="11" t="s">
        <v>31</v>
      </c>
      <c r="D675" s="11" t="s">
        <v>32</v>
      </c>
      <c r="E675" s="11" t="s">
        <v>1748</v>
      </c>
      <c r="F675" s="11" t="s">
        <v>1749</v>
      </c>
      <c r="G675" s="11" t="s">
        <v>1704</v>
      </c>
      <c r="H675" s="12">
        <v>44055</v>
      </c>
      <c r="I675" s="11" t="s">
        <v>1746</v>
      </c>
      <c r="J675" s="11" t="s">
        <v>1747</v>
      </c>
      <c r="K675" s="11"/>
      <c r="L675" s="13">
        <v>1</v>
      </c>
      <c r="M675" s="14">
        <v>30</v>
      </c>
      <c r="N675" s="15">
        <v>664640.98</v>
      </c>
      <c r="O675" s="15">
        <v>621590.98</v>
      </c>
      <c r="P675" s="15">
        <v>466131.07</v>
      </c>
      <c r="Q675" s="11" t="s">
        <v>1</v>
      </c>
      <c r="R675" s="11" t="s">
        <v>1</v>
      </c>
      <c r="S675" s="11" t="s">
        <v>1</v>
      </c>
      <c r="T675" s="11" t="s">
        <v>1</v>
      </c>
      <c r="U675" s="11" t="s">
        <v>1</v>
      </c>
      <c r="V675" s="11" t="s">
        <v>1</v>
      </c>
      <c r="W675" s="15">
        <v>466131.07</v>
      </c>
      <c r="X675" s="11" t="s">
        <v>1</v>
      </c>
      <c r="Y675" s="15">
        <v>155459.91</v>
      </c>
      <c r="Z675" s="11" t="s">
        <v>1</v>
      </c>
      <c r="AA675" s="15">
        <v>43050</v>
      </c>
    </row>
    <row r="676" spans="2:27" ht="63.75" x14ac:dyDescent="0.25">
      <c r="B676" s="10">
        <v>667</v>
      </c>
      <c r="C676" s="11" t="s">
        <v>31</v>
      </c>
      <c r="D676" s="11" t="s">
        <v>32</v>
      </c>
      <c r="E676" s="11" t="s">
        <v>1750</v>
      </c>
      <c r="F676" s="11" t="s">
        <v>1751</v>
      </c>
      <c r="G676" s="11" t="s">
        <v>1704</v>
      </c>
      <c r="H676" s="12">
        <v>44055</v>
      </c>
      <c r="I676" s="11" t="s">
        <v>1746</v>
      </c>
      <c r="J676" s="11" t="s">
        <v>1747</v>
      </c>
      <c r="K676" s="11"/>
      <c r="L676" s="13">
        <v>1</v>
      </c>
      <c r="M676" s="14">
        <v>30</v>
      </c>
      <c r="N676" s="15">
        <v>668270.98</v>
      </c>
      <c r="O676" s="15">
        <v>624590.98</v>
      </c>
      <c r="P676" s="15">
        <v>468380.77</v>
      </c>
      <c r="Q676" s="11" t="s">
        <v>1</v>
      </c>
      <c r="R676" s="11" t="s">
        <v>1</v>
      </c>
      <c r="S676" s="11" t="s">
        <v>1</v>
      </c>
      <c r="T676" s="11" t="s">
        <v>1</v>
      </c>
      <c r="U676" s="11" t="s">
        <v>1</v>
      </c>
      <c r="V676" s="11" t="s">
        <v>1</v>
      </c>
      <c r="W676" s="15">
        <v>468380.77</v>
      </c>
      <c r="X676" s="11" t="s">
        <v>1</v>
      </c>
      <c r="Y676" s="15">
        <v>156210.21</v>
      </c>
      <c r="Z676" s="11" t="s">
        <v>1</v>
      </c>
      <c r="AA676" s="15">
        <v>43680</v>
      </c>
    </row>
    <row r="677" spans="2:27" ht="63.75" x14ac:dyDescent="0.25">
      <c r="B677" s="10">
        <v>668</v>
      </c>
      <c r="C677" s="11" t="s">
        <v>31</v>
      </c>
      <c r="D677" s="11" t="s">
        <v>32</v>
      </c>
      <c r="E677" s="11" t="s">
        <v>1752</v>
      </c>
      <c r="F677" s="11" t="s">
        <v>1351</v>
      </c>
      <c r="G677" s="11" t="s">
        <v>1704</v>
      </c>
      <c r="H677" s="12">
        <v>44055</v>
      </c>
      <c r="I677" s="11" t="s">
        <v>66</v>
      </c>
      <c r="J677" s="11" t="s">
        <v>67</v>
      </c>
      <c r="K677" s="11" t="s">
        <v>748</v>
      </c>
      <c r="L677" s="13">
        <v>1</v>
      </c>
      <c r="M677" s="14">
        <v>30</v>
      </c>
      <c r="N677" s="15">
        <v>540540.54</v>
      </c>
      <c r="O677" s="15">
        <v>540540.54</v>
      </c>
      <c r="P677" s="15">
        <v>444810.86</v>
      </c>
      <c r="Q677" s="11" t="s">
        <v>1</v>
      </c>
      <c r="R677" s="11" t="s">
        <v>1</v>
      </c>
      <c r="S677" s="11" t="s">
        <v>1</v>
      </c>
      <c r="T677" s="15">
        <v>55189.2</v>
      </c>
      <c r="U677" s="11" t="s">
        <v>1</v>
      </c>
      <c r="V677" s="11" t="s">
        <v>1</v>
      </c>
      <c r="W677" s="15">
        <v>524324.31999999995</v>
      </c>
      <c r="X677" s="15">
        <v>24324.26</v>
      </c>
      <c r="Y677" s="15">
        <v>16216.22</v>
      </c>
      <c r="Z677" s="11" t="s">
        <v>1</v>
      </c>
      <c r="AA677" s="11" t="s">
        <v>1</v>
      </c>
    </row>
    <row r="678" spans="2:27" ht="51" x14ac:dyDescent="0.25">
      <c r="B678" s="10">
        <v>669</v>
      </c>
      <c r="C678" s="11" t="s">
        <v>31</v>
      </c>
      <c r="D678" s="11" t="s">
        <v>32</v>
      </c>
      <c r="E678" s="11" t="s">
        <v>1753</v>
      </c>
      <c r="F678" s="11" t="s">
        <v>1754</v>
      </c>
      <c r="G678" s="11" t="s">
        <v>1704</v>
      </c>
      <c r="H678" s="12">
        <v>44055</v>
      </c>
      <c r="I678" s="11" t="s">
        <v>54</v>
      </c>
      <c r="J678" s="11" t="s">
        <v>55</v>
      </c>
      <c r="K678" s="11" t="s">
        <v>1755</v>
      </c>
      <c r="L678" s="13">
        <v>1</v>
      </c>
      <c r="M678" s="14">
        <v>35</v>
      </c>
      <c r="N678" s="15">
        <v>539568.97</v>
      </c>
      <c r="O678" s="15">
        <v>539568.97</v>
      </c>
      <c r="P678" s="15">
        <v>444011.3</v>
      </c>
      <c r="Q678" s="11" t="s">
        <v>1</v>
      </c>
      <c r="R678" s="11" t="s">
        <v>1</v>
      </c>
      <c r="S678" s="11" t="s">
        <v>1</v>
      </c>
      <c r="T678" s="15">
        <v>55089.99</v>
      </c>
      <c r="U678" s="11" t="s">
        <v>1</v>
      </c>
      <c r="V678" s="11" t="s">
        <v>1</v>
      </c>
      <c r="W678" s="15">
        <v>516433.94</v>
      </c>
      <c r="X678" s="15">
        <v>17332.650000000001</v>
      </c>
      <c r="Y678" s="15">
        <v>23135.03</v>
      </c>
      <c r="Z678" s="11" t="s">
        <v>1</v>
      </c>
      <c r="AA678" s="11" t="s">
        <v>1</v>
      </c>
    </row>
    <row r="679" spans="2:27" ht="38.25" x14ac:dyDescent="0.25">
      <c r="B679" s="10">
        <v>670</v>
      </c>
      <c r="C679" s="11" t="s">
        <v>31</v>
      </c>
      <c r="D679" s="11" t="s">
        <v>32</v>
      </c>
      <c r="E679" s="11" t="s">
        <v>1756</v>
      </c>
      <c r="F679" s="11" t="s">
        <v>1757</v>
      </c>
      <c r="G679" s="11" t="s">
        <v>1704</v>
      </c>
      <c r="H679" s="12">
        <v>44055</v>
      </c>
      <c r="I679" s="11" t="s">
        <v>54</v>
      </c>
      <c r="J679" s="11" t="s">
        <v>55</v>
      </c>
      <c r="K679" s="11" t="s">
        <v>1758</v>
      </c>
      <c r="L679" s="13">
        <v>1</v>
      </c>
      <c r="M679" s="14">
        <v>35</v>
      </c>
      <c r="N679" s="15">
        <v>499996.56</v>
      </c>
      <c r="O679" s="15">
        <v>499996.56</v>
      </c>
      <c r="P679" s="15">
        <v>411447.18</v>
      </c>
      <c r="Q679" s="11" t="s">
        <v>1</v>
      </c>
      <c r="R679" s="11" t="s">
        <v>1</v>
      </c>
      <c r="S679" s="11" t="s">
        <v>1</v>
      </c>
      <c r="T679" s="15">
        <v>51049.65</v>
      </c>
      <c r="U679" s="11" t="s">
        <v>1</v>
      </c>
      <c r="V679" s="11" t="s">
        <v>1</v>
      </c>
      <c r="W679" s="15">
        <v>476470.39</v>
      </c>
      <c r="X679" s="15">
        <v>13973.56</v>
      </c>
      <c r="Y679" s="15">
        <v>23526.17</v>
      </c>
      <c r="Z679" s="11" t="s">
        <v>1</v>
      </c>
      <c r="AA679" s="11" t="s">
        <v>1</v>
      </c>
    </row>
    <row r="680" spans="2:27" ht="51" x14ac:dyDescent="0.25">
      <c r="B680" s="10">
        <v>671</v>
      </c>
      <c r="C680" s="11" t="s">
        <v>31</v>
      </c>
      <c r="D680" s="11" t="s">
        <v>32</v>
      </c>
      <c r="E680" s="11" t="s">
        <v>1759</v>
      </c>
      <c r="F680" s="11" t="s">
        <v>1760</v>
      </c>
      <c r="G680" s="11" t="s">
        <v>1704</v>
      </c>
      <c r="H680" s="12">
        <v>44055</v>
      </c>
      <c r="I680" s="11" t="s">
        <v>47</v>
      </c>
      <c r="J680" s="11" t="s">
        <v>48</v>
      </c>
      <c r="K680" s="11"/>
      <c r="L680" s="13">
        <v>1</v>
      </c>
      <c r="M680" s="14">
        <v>35</v>
      </c>
      <c r="N680" s="15">
        <v>540293.99</v>
      </c>
      <c r="O680" s="15">
        <v>540293.99</v>
      </c>
      <c r="P680" s="15">
        <v>444607.91</v>
      </c>
      <c r="Q680" s="11" t="s">
        <v>1</v>
      </c>
      <c r="R680" s="11" t="s">
        <v>1</v>
      </c>
      <c r="S680" s="11" t="s">
        <v>1</v>
      </c>
      <c r="T680" s="15">
        <v>55164</v>
      </c>
      <c r="U680" s="11" t="s">
        <v>1</v>
      </c>
      <c r="V680" s="11" t="s">
        <v>1</v>
      </c>
      <c r="W680" s="15">
        <v>540293.99</v>
      </c>
      <c r="X680" s="15">
        <v>40522.080000000002</v>
      </c>
      <c r="Y680" s="11" t="s">
        <v>1</v>
      </c>
      <c r="Z680" s="11" t="s">
        <v>1</v>
      </c>
      <c r="AA680" s="11" t="s">
        <v>1</v>
      </c>
    </row>
    <row r="681" spans="2:27" ht="51" x14ac:dyDescent="0.25">
      <c r="B681" s="10">
        <v>672</v>
      </c>
      <c r="C681" s="11" t="s">
        <v>31</v>
      </c>
      <c r="D681" s="11" t="s">
        <v>32</v>
      </c>
      <c r="E681" s="11" t="s">
        <v>1761</v>
      </c>
      <c r="F681" s="11" t="s">
        <v>1762</v>
      </c>
      <c r="G681" s="11" t="s">
        <v>1704</v>
      </c>
      <c r="H681" s="12">
        <v>44055</v>
      </c>
      <c r="I681" s="11" t="s">
        <v>66</v>
      </c>
      <c r="J681" s="11" t="s">
        <v>67</v>
      </c>
      <c r="K681" s="11"/>
      <c r="L681" s="13">
        <v>1</v>
      </c>
      <c r="M681" s="14">
        <v>35</v>
      </c>
      <c r="N681" s="15">
        <v>498653.74</v>
      </c>
      <c r="O681" s="15">
        <v>498653.74</v>
      </c>
      <c r="P681" s="15">
        <v>410342.16</v>
      </c>
      <c r="Q681" s="11" t="s">
        <v>1</v>
      </c>
      <c r="R681" s="11" t="s">
        <v>1</v>
      </c>
      <c r="S681" s="11" t="s">
        <v>1</v>
      </c>
      <c r="T681" s="15">
        <v>50912.54</v>
      </c>
      <c r="U681" s="11" t="s">
        <v>1</v>
      </c>
      <c r="V681" s="11" t="s">
        <v>1</v>
      </c>
      <c r="W681" s="15">
        <v>498653.74</v>
      </c>
      <c r="X681" s="15">
        <v>37399.040000000001</v>
      </c>
      <c r="Y681" s="11" t="s">
        <v>1</v>
      </c>
      <c r="Z681" s="11" t="s">
        <v>1</v>
      </c>
      <c r="AA681" s="11" t="s">
        <v>1</v>
      </c>
    </row>
    <row r="682" spans="2:27" ht="63.75" x14ac:dyDescent="0.25">
      <c r="B682" s="10">
        <v>673</v>
      </c>
      <c r="C682" s="11" t="s">
        <v>31</v>
      </c>
      <c r="D682" s="11" t="s">
        <v>32</v>
      </c>
      <c r="E682" s="11" t="s">
        <v>1763</v>
      </c>
      <c r="F682" s="11" t="s">
        <v>1492</v>
      </c>
      <c r="G682" s="11" t="s">
        <v>1704</v>
      </c>
      <c r="H682" s="12">
        <v>44055</v>
      </c>
      <c r="I682" s="11" t="s">
        <v>784</v>
      </c>
      <c r="J682" s="11" t="s">
        <v>785</v>
      </c>
      <c r="K682" s="11"/>
      <c r="L682" s="13">
        <v>1</v>
      </c>
      <c r="M682" s="14">
        <v>30</v>
      </c>
      <c r="N682" s="15">
        <v>658936.18000000005</v>
      </c>
      <c r="O682" s="15">
        <v>624338.85</v>
      </c>
      <c r="P682" s="15">
        <v>468254.13</v>
      </c>
      <c r="Q682" s="11" t="s">
        <v>1</v>
      </c>
      <c r="R682" s="11" t="s">
        <v>1</v>
      </c>
      <c r="S682" s="11" t="s">
        <v>1</v>
      </c>
      <c r="T682" s="11" t="s">
        <v>1</v>
      </c>
      <c r="U682" s="11" t="s">
        <v>1</v>
      </c>
      <c r="V682" s="11" t="s">
        <v>1</v>
      </c>
      <c r="W682" s="15">
        <v>468254.13</v>
      </c>
      <c r="X682" s="11" t="s">
        <v>1</v>
      </c>
      <c r="Y682" s="15">
        <v>156084.72</v>
      </c>
      <c r="Z682" s="11" t="s">
        <v>1</v>
      </c>
      <c r="AA682" s="15">
        <v>34597.33</v>
      </c>
    </row>
    <row r="683" spans="2:27" ht="63.75" x14ac:dyDescent="0.25">
      <c r="B683" s="10">
        <v>674</v>
      </c>
      <c r="C683" s="11" t="s">
        <v>31</v>
      </c>
      <c r="D683" s="11" t="s">
        <v>32</v>
      </c>
      <c r="E683" s="11" t="s">
        <v>1764</v>
      </c>
      <c r="F683" s="11" t="s">
        <v>1765</v>
      </c>
      <c r="G683" s="11" t="s">
        <v>1704</v>
      </c>
      <c r="H683" s="12">
        <v>44055</v>
      </c>
      <c r="I683" s="11" t="s">
        <v>1167</v>
      </c>
      <c r="J683" s="11" t="s">
        <v>1168</v>
      </c>
      <c r="K683" s="11"/>
      <c r="L683" s="13">
        <v>1</v>
      </c>
      <c r="M683" s="14">
        <v>24</v>
      </c>
      <c r="N683" s="15">
        <v>320344.62</v>
      </c>
      <c r="O683" s="15">
        <v>307380.77</v>
      </c>
      <c r="P683" s="15">
        <v>138321.35</v>
      </c>
      <c r="Q683" s="11" t="s">
        <v>1</v>
      </c>
      <c r="R683" s="11" t="s">
        <v>1</v>
      </c>
      <c r="S683" s="11" t="s">
        <v>1</v>
      </c>
      <c r="T683" s="11" t="s">
        <v>1</v>
      </c>
      <c r="U683" s="11" t="s">
        <v>1</v>
      </c>
      <c r="V683" s="11" t="s">
        <v>1</v>
      </c>
      <c r="W683" s="15">
        <v>138321.35</v>
      </c>
      <c r="X683" s="11" t="s">
        <v>1</v>
      </c>
      <c r="Y683" s="15">
        <v>169059.42</v>
      </c>
      <c r="Z683" s="15">
        <v>12963.85</v>
      </c>
      <c r="AA683" s="11" t="s">
        <v>1</v>
      </c>
    </row>
    <row r="684" spans="2:27" ht="25.5" x14ac:dyDescent="0.25">
      <c r="B684" s="10">
        <v>675</v>
      </c>
      <c r="C684" s="11" t="s">
        <v>31</v>
      </c>
      <c r="D684" s="11" t="s">
        <v>32</v>
      </c>
      <c r="E684" s="11" t="s">
        <v>1766</v>
      </c>
      <c r="F684" s="11" t="s">
        <v>1767</v>
      </c>
      <c r="G684" s="11" t="s">
        <v>1704</v>
      </c>
      <c r="H684" s="12">
        <v>44055</v>
      </c>
      <c r="I684" s="11" t="s">
        <v>692</v>
      </c>
      <c r="J684" s="11" t="s">
        <v>693</v>
      </c>
      <c r="K684" s="11"/>
      <c r="L684" s="13">
        <v>1</v>
      </c>
      <c r="M684" s="14">
        <v>36</v>
      </c>
      <c r="N684" s="15">
        <v>615054.62</v>
      </c>
      <c r="O684" s="15">
        <v>540046.93000000005</v>
      </c>
      <c r="P684" s="15">
        <v>444404.61</v>
      </c>
      <c r="Q684" s="11" t="s">
        <v>1</v>
      </c>
      <c r="R684" s="11" t="s">
        <v>1</v>
      </c>
      <c r="S684" s="11" t="s">
        <v>1</v>
      </c>
      <c r="T684" s="15">
        <v>55138.79</v>
      </c>
      <c r="U684" s="11" t="s">
        <v>1</v>
      </c>
      <c r="V684" s="11" t="s">
        <v>1</v>
      </c>
      <c r="W684" s="15">
        <v>499543.4</v>
      </c>
      <c r="X684" s="11" t="s">
        <v>1</v>
      </c>
      <c r="Y684" s="15">
        <v>40503.53</v>
      </c>
      <c r="Z684" s="15">
        <v>75007.69</v>
      </c>
      <c r="AA684" s="11" t="s">
        <v>1</v>
      </c>
    </row>
    <row r="685" spans="2:27" ht="25.5" x14ac:dyDescent="0.25">
      <c r="B685" s="10">
        <v>676</v>
      </c>
      <c r="C685" s="11" t="s">
        <v>31</v>
      </c>
      <c r="D685" s="11" t="s">
        <v>32</v>
      </c>
      <c r="E685" s="11" t="s">
        <v>1768</v>
      </c>
      <c r="F685" s="11" t="s">
        <v>1769</v>
      </c>
      <c r="G685" s="11" t="s">
        <v>1704</v>
      </c>
      <c r="H685" s="12">
        <v>44055</v>
      </c>
      <c r="I685" s="11" t="s">
        <v>692</v>
      </c>
      <c r="J685" s="11" t="s">
        <v>693</v>
      </c>
      <c r="K685" s="11"/>
      <c r="L685" s="13">
        <v>1</v>
      </c>
      <c r="M685" s="14">
        <v>36</v>
      </c>
      <c r="N685" s="15">
        <v>540461.17000000004</v>
      </c>
      <c r="O685" s="15">
        <v>540461.17000000004</v>
      </c>
      <c r="P685" s="15">
        <v>444745.49</v>
      </c>
      <c r="Q685" s="11" t="s">
        <v>1</v>
      </c>
      <c r="R685" s="11" t="s">
        <v>1</v>
      </c>
      <c r="S685" s="11" t="s">
        <v>1</v>
      </c>
      <c r="T685" s="15">
        <v>55181.08</v>
      </c>
      <c r="U685" s="11" t="s">
        <v>1</v>
      </c>
      <c r="V685" s="11" t="s">
        <v>1</v>
      </c>
      <c r="W685" s="15">
        <v>499926.57</v>
      </c>
      <c r="X685" s="11" t="s">
        <v>1</v>
      </c>
      <c r="Y685" s="15">
        <v>40534.6</v>
      </c>
      <c r="Z685" s="11" t="s">
        <v>1</v>
      </c>
      <c r="AA685" s="11" t="s">
        <v>1</v>
      </c>
    </row>
    <row r="686" spans="2:27" ht="25.5" x14ac:dyDescent="0.25">
      <c r="B686" s="10">
        <v>677</v>
      </c>
      <c r="C686" s="11" t="s">
        <v>31</v>
      </c>
      <c r="D686" s="11" t="s">
        <v>32</v>
      </c>
      <c r="E686" s="11" t="s">
        <v>1770</v>
      </c>
      <c r="F686" s="11" t="s">
        <v>1771</v>
      </c>
      <c r="G686" s="11" t="s">
        <v>1704</v>
      </c>
      <c r="H686" s="12">
        <v>44055</v>
      </c>
      <c r="I686" s="11" t="s">
        <v>1360</v>
      </c>
      <c r="J686" s="11" t="s">
        <v>1361</v>
      </c>
      <c r="K686" s="11"/>
      <c r="L686" s="13">
        <v>1</v>
      </c>
      <c r="M686" s="14">
        <v>30</v>
      </c>
      <c r="N686" s="15">
        <v>1023150.53</v>
      </c>
      <c r="O686" s="15">
        <v>983073.5</v>
      </c>
      <c r="P686" s="15">
        <v>499992.37</v>
      </c>
      <c r="Q686" s="11" t="s">
        <v>1</v>
      </c>
      <c r="R686" s="11" t="s">
        <v>1</v>
      </c>
      <c r="S686" s="11" t="s">
        <v>1</v>
      </c>
      <c r="T686" s="11" t="s">
        <v>1</v>
      </c>
      <c r="U686" s="11" t="s">
        <v>1</v>
      </c>
      <c r="V686" s="11" t="s">
        <v>1</v>
      </c>
      <c r="W686" s="15">
        <v>499992.37</v>
      </c>
      <c r="X686" s="11" t="s">
        <v>1</v>
      </c>
      <c r="Y686" s="15">
        <v>483081.13</v>
      </c>
      <c r="Z686" s="11" t="s">
        <v>1</v>
      </c>
      <c r="AA686" s="15">
        <v>40077.03</v>
      </c>
    </row>
    <row r="687" spans="2:27" ht="63.75" x14ac:dyDescent="0.25">
      <c r="B687" s="10">
        <v>678</v>
      </c>
      <c r="C687" s="11" t="s">
        <v>31</v>
      </c>
      <c r="D687" s="11" t="s">
        <v>32</v>
      </c>
      <c r="E687" s="11" t="s">
        <v>1772</v>
      </c>
      <c r="F687" s="11" t="s">
        <v>1773</v>
      </c>
      <c r="G687" s="11" t="s">
        <v>1704</v>
      </c>
      <c r="H687" s="12">
        <v>44055</v>
      </c>
      <c r="I687" s="11" t="s">
        <v>1774</v>
      </c>
      <c r="J687" s="11" t="s">
        <v>1775</v>
      </c>
      <c r="K687" s="11"/>
      <c r="L687" s="13">
        <v>1</v>
      </c>
      <c r="M687" s="14">
        <v>30</v>
      </c>
      <c r="N687" s="15">
        <v>524134.36</v>
      </c>
      <c r="O687" s="15">
        <v>488755.24</v>
      </c>
      <c r="P687" s="15">
        <v>365002.41</v>
      </c>
      <c r="Q687" s="11" t="s">
        <v>1</v>
      </c>
      <c r="R687" s="11" t="s">
        <v>1</v>
      </c>
      <c r="S687" s="11" t="s">
        <v>1</v>
      </c>
      <c r="T687" s="11" t="s">
        <v>1</v>
      </c>
      <c r="U687" s="11" t="s">
        <v>1</v>
      </c>
      <c r="V687" s="11" t="s">
        <v>1</v>
      </c>
      <c r="W687" s="15">
        <v>365002.41</v>
      </c>
      <c r="X687" s="11" t="s">
        <v>1</v>
      </c>
      <c r="Y687" s="15">
        <v>123752.83</v>
      </c>
      <c r="Z687" s="11" t="s">
        <v>1</v>
      </c>
      <c r="AA687" s="15">
        <v>35379.120000000003</v>
      </c>
    </row>
    <row r="688" spans="2:27" ht="51" x14ac:dyDescent="0.25">
      <c r="B688" s="10">
        <v>679</v>
      </c>
      <c r="C688" s="11" t="s">
        <v>31</v>
      </c>
      <c r="D688" s="11" t="s">
        <v>32</v>
      </c>
      <c r="E688" s="11" t="s">
        <v>1776</v>
      </c>
      <c r="F688" s="11" t="s">
        <v>1777</v>
      </c>
      <c r="G688" s="11" t="s">
        <v>1704</v>
      </c>
      <c r="H688" s="12">
        <v>44055</v>
      </c>
      <c r="I688" s="11" t="s">
        <v>47</v>
      </c>
      <c r="J688" s="11" t="s">
        <v>48</v>
      </c>
      <c r="K688" s="11" t="s">
        <v>1778</v>
      </c>
      <c r="L688" s="13">
        <v>3</v>
      </c>
      <c r="M688" s="14">
        <v>32</v>
      </c>
      <c r="N688" s="15">
        <v>540540</v>
      </c>
      <c r="O688" s="15">
        <v>540540</v>
      </c>
      <c r="P688" s="15">
        <v>444810.36</v>
      </c>
      <c r="Q688" s="11" t="s">
        <v>1</v>
      </c>
      <c r="R688" s="11" t="s">
        <v>1</v>
      </c>
      <c r="S688" s="11" t="s">
        <v>1</v>
      </c>
      <c r="T688" s="15">
        <v>55189.13</v>
      </c>
      <c r="U688" s="11" t="s">
        <v>1</v>
      </c>
      <c r="V688" s="11" t="s">
        <v>1</v>
      </c>
      <c r="W688" s="15">
        <v>499999.49</v>
      </c>
      <c r="X688" s="11" t="s">
        <v>1</v>
      </c>
      <c r="Y688" s="15">
        <v>40540.51</v>
      </c>
      <c r="Z688" s="11" t="s">
        <v>1</v>
      </c>
      <c r="AA688" s="11" t="s">
        <v>1</v>
      </c>
    </row>
    <row r="689" spans="2:27" ht="25.5" x14ac:dyDescent="0.25">
      <c r="B689" s="10">
        <v>680</v>
      </c>
      <c r="C689" s="11" t="s">
        <v>31</v>
      </c>
      <c r="D689" s="11" t="s">
        <v>32</v>
      </c>
      <c r="E689" s="11" t="s">
        <v>1779</v>
      </c>
      <c r="F689" s="11" t="s">
        <v>1780</v>
      </c>
      <c r="G689" s="11" t="s">
        <v>1704</v>
      </c>
      <c r="H689" s="12">
        <v>44055</v>
      </c>
      <c r="I689" s="11" t="s">
        <v>47</v>
      </c>
      <c r="J689" s="11" t="s">
        <v>48</v>
      </c>
      <c r="K689" s="11" t="s">
        <v>1781</v>
      </c>
      <c r="L689" s="13">
        <v>2</v>
      </c>
      <c r="M689" s="14">
        <v>22</v>
      </c>
      <c r="N689" s="15">
        <v>540540</v>
      </c>
      <c r="O689" s="15">
        <v>540540</v>
      </c>
      <c r="P689" s="15">
        <v>444810.37</v>
      </c>
      <c r="Q689" s="11" t="s">
        <v>1</v>
      </c>
      <c r="R689" s="11" t="s">
        <v>1</v>
      </c>
      <c r="S689" s="11" t="s">
        <v>1</v>
      </c>
      <c r="T689" s="15">
        <v>55189.13</v>
      </c>
      <c r="U689" s="11" t="s">
        <v>1</v>
      </c>
      <c r="V689" s="11" t="s">
        <v>1</v>
      </c>
      <c r="W689" s="15">
        <v>499999.5</v>
      </c>
      <c r="X689" s="11" t="s">
        <v>1</v>
      </c>
      <c r="Y689" s="15">
        <v>40540.5</v>
      </c>
      <c r="Z689" s="11" t="s">
        <v>1</v>
      </c>
      <c r="AA689" s="11" t="s">
        <v>1</v>
      </c>
    </row>
    <row r="690" spans="2:27" ht="63.75" x14ac:dyDescent="0.25">
      <c r="B690" s="10">
        <v>681</v>
      </c>
      <c r="C690" s="11" t="s">
        <v>31</v>
      </c>
      <c r="D690" s="11" t="s">
        <v>32</v>
      </c>
      <c r="E690" s="11" t="s">
        <v>1782</v>
      </c>
      <c r="F690" s="11" t="s">
        <v>1783</v>
      </c>
      <c r="G690" s="11" t="s">
        <v>1704</v>
      </c>
      <c r="H690" s="12">
        <v>44055</v>
      </c>
      <c r="I690" s="11" t="s">
        <v>47</v>
      </c>
      <c r="J690" s="11" t="s">
        <v>48</v>
      </c>
      <c r="K690" s="11" t="s">
        <v>1784</v>
      </c>
      <c r="L690" s="13">
        <v>2</v>
      </c>
      <c r="M690" s="14">
        <v>24</v>
      </c>
      <c r="N690" s="15">
        <v>540540</v>
      </c>
      <c r="O690" s="15">
        <v>540540</v>
      </c>
      <c r="P690" s="15">
        <v>444810.36</v>
      </c>
      <c r="Q690" s="11" t="s">
        <v>1</v>
      </c>
      <c r="R690" s="11" t="s">
        <v>1</v>
      </c>
      <c r="S690" s="11" t="s">
        <v>1</v>
      </c>
      <c r="T690" s="15">
        <v>55189.14</v>
      </c>
      <c r="U690" s="11" t="s">
        <v>1</v>
      </c>
      <c r="V690" s="11" t="s">
        <v>1</v>
      </c>
      <c r="W690" s="15">
        <v>499999.5</v>
      </c>
      <c r="X690" s="11" t="s">
        <v>1</v>
      </c>
      <c r="Y690" s="15">
        <v>40540.5</v>
      </c>
      <c r="Z690" s="11" t="s">
        <v>1</v>
      </c>
      <c r="AA690" s="11" t="s">
        <v>1</v>
      </c>
    </row>
    <row r="691" spans="2:27" ht="51" x14ac:dyDescent="0.25">
      <c r="B691" s="10">
        <v>682</v>
      </c>
      <c r="C691" s="11" t="s">
        <v>31</v>
      </c>
      <c r="D691" s="11" t="s">
        <v>32</v>
      </c>
      <c r="E691" s="11" t="s">
        <v>1785</v>
      </c>
      <c r="F691" s="11" t="s">
        <v>1786</v>
      </c>
      <c r="G691" s="11" t="s">
        <v>1704</v>
      </c>
      <c r="H691" s="12">
        <v>44055</v>
      </c>
      <c r="I691" s="11" t="s">
        <v>47</v>
      </c>
      <c r="J691" s="11" t="s">
        <v>48</v>
      </c>
      <c r="K691" s="11" t="s">
        <v>1094</v>
      </c>
      <c r="L691" s="13">
        <v>2</v>
      </c>
      <c r="M691" s="14">
        <v>30</v>
      </c>
      <c r="N691" s="15">
        <v>540540</v>
      </c>
      <c r="O691" s="15">
        <v>540540</v>
      </c>
      <c r="P691" s="15">
        <v>444810.37</v>
      </c>
      <c r="Q691" s="11" t="s">
        <v>1</v>
      </c>
      <c r="R691" s="11" t="s">
        <v>1</v>
      </c>
      <c r="S691" s="11" t="s">
        <v>1</v>
      </c>
      <c r="T691" s="15">
        <v>55189.13</v>
      </c>
      <c r="U691" s="11" t="s">
        <v>1</v>
      </c>
      <c r="V691" s="11" t="s">
        <v>1</v>
      </c>
      <c r="W691" s="15">
        <v>499999.5</v>
      </c>
      <c r="X691" s="11" t="s">
        <v>1</v>
      </c>
      <c r="Y691" s="15">
        <v>40540.5</v>
      </c>
      <c r="Z691" s="11" t="s">
        <v>1</v>
      </c>
      <c r="AA691" s="11" t="s">
        <v>1</v>
      </c>
    </row>
    <row r="692" spans="2:27" ht="51" x14ac:dyDescent="0.25">
      <c r="B692" s="10">
        <v>683</v>
      </c>
      <c r="C692" s="11" t="s">
        <v>31</v>
      </c>
      <c r="D692" s="11" t="s">
        <v>32</v>
      </c>
      <c r="E692" s="11" t="s">
        <v>1787</v>
      </c>
      <c r="F692" s="11" t="s">
        <v>1788</v>
      </c>
      <c r="G692" s="11" t="s">
        <v>1704</v>
      </c>
      <c r="H692" s="12">
        <v>44055</v>
      </c>
      <c r="I692" s="11" t="s">
        <v>1789</v>
      </c>
      <c r="J692" s="11" t="s">
        <v>1790</v>
      </c>
      <c r="K692" s="11" t="s">
        <v>1791</v>
      </c>
      <c r="L692" s="13">
        <v>3</v>
      </c>
      <c r="M692" s="14">
        <v>24</v>
      </c>
      <c r="N692" s="15">
        <v>466737.34</v>
      </c>
      <c r="O692" s="15">
        <v>437800.14</v>
      </c>
      <c r="P692" s="15">
        <v>319418.98</v>
      </c>
      <c r="Q692" s="11" t="s">
        <v>1</v>
      </c>
      <c r="R692" s="11" t="s">
        <v>1</v>
      </c>
      <c r="S692" s="11" t="s">
        <v>1</v>
      </c>
      <c r="T692" s="11" t="s">
        <v>1</v>
      </c>
      <c r="U692" s="11" t="s">
        <v>1</v>
      </c>
      <c r="V692" s="11" t="s">
        <v>1</v>
      </c>
      <c r="W692" s="15">
        <v>319418.98</v>
      </c>
      <c r="X692" s="11" t="s">
        <v>1</v>
      </c>
      <c r="Y692" s="15">
        <v>118381.16</v>
      </c>
      <c r="Z692" s="11" t="s">
        <v>1</v>
      </c>
      <c r="AA692" s="15">
        <v>28937.200000000001</v>
      </c>
    </row>
    <row r="693" spans="2:27" ht="25.5" x14ac:dyDescent="0.25">
      <c r="B693" s="10">
        <v>684</v>
      </c>
      <c r="C693" s="11" t="s">
        <v>31</v>
      </c>
      <c r="D693" s="11" t="s">
        <v>32</v>
      </c>
      <c r="E693" s="11" t="s">
        <v>1792</v>
      </c>
      <c r="F693" s="11" t="s">
        <v>1793</v>
      </c>
      <c r="G693" s="11" t="s">
        <v>1704</v>
      </c>
      <c r="H693" s="12">
        <v>44055</v>
      </c>
      <c r="I693" s="11" t="s">
        <v>47</v>
      </c>
      <c r="J693" s="11" t="s">
        <v>48</v>
      </c>
      <c r="K693" s="11" t="s">
        <v>1794</v>
      </c>
      <c r="L693" s="13">
        <v>1</v>
      </c>
      <c r="M693" s="14">
        <v>33</v>
      </c>
      <c r="N693" s="15">
        <v>539426.31999999995</v>
      </c>
      <c r="O693" s="15">
        <v>539426.31999999995</v>
      </c>
      <c r="P693" s="15">
        <v>443893.91</v>
      </c>
      <c r="Q693" s="11" t="s">
        <v>1</v>
      </c>
      <c r="R693" s="11" t="s">
        <v>1</v>
      </c>
      <c r="S693" s="11" t="s">
        <v>1</v>
      </c>
      <c r="T693" s="15">
        <v>55075.43</v>
      </c>
      <c r="U693" s="11" t="s">
        <v>1</v>
      </c>
      <c r="V693" s="11" t="s">
        <v>1</v>
      </c>
      <c r="W693" s="15">
        <v>498969.34</v>
      </c>
      <c r="X693" s="11" t="s">
        <v>1</v>
      </c>
      <c r="Y693" s="15">
        <v>40456.980000000003</v>
      </c>
      <c r="Z693" s="11" t="s">
        <v>1</v>
      </c>
      <c r="AA693" s="11" t="s">
        <v>1</v>
      </c>
    </row>
    <row r="694" spans="2:27" ht="89.25" x14ac:dyDescent="0.25">
      <c r="B694" s="10">
        <v>685</v>
      </c>
      <c r="C694" s="11" t="s">
        <v>31</v>
      </c>
      <c r="D694" s="11" t="s">
        <v>32</v>
      </c>
      <c r="E694" s="11" t="s">
        <v>1795</v>
      </c>
      <c r="F694" s="11" t="s">
        <v>1796</v>
      </c>
      <c r="G694" s="11" t="s">
        <v>1704</v>
      </c>
      <c r="H694" s="12">
        <v>44055</v>
      </c>
      <c r="I694" s="11" t="s">
        <v>54</v>
      </c>
      <c r="J694" s="11" t="s">
        <v>55</v>
      </c>
      <c r="K694" s="11"/>
      <c r="L694" s="13">
        <v>1</v>
      </c>
      <c r="M694" s="14">
        <v>36</v>
      </c>
      <c r="N694" s="15">
        <v>540537.93000000005</v>
      </c>
      <c r="O694" s="15">
        <v>540537.93000000005</v>
      </c>
      <c r="P694" s="15">
        <v>444808.65</v>
      </c>
      <c r="Q694" s="11" t="s">
        <v>1</v>
      </c>
      <c r="R694" s="11" t="s">
        <v>1</v>
      </c>
      <c r="S694" s="11" t="s">
        <v>1</v>
      </c>
      <c r="T694" s="15">
        <v>55188.93</v>
      </c>
      <c r="U694" s="11" t="s">
        <v>1</v>
      </c>
      <c r="V694" s="11" t="s">
        <v>1</v>
      </c>
      <c r="W694" s="15">
        <v>540537.93000000005</v>
      </c>
      <c r="X694" s="15">
        <v>40540.35</v>
      </c>
      <c r="Y694" s="11" t="s">
        <v>1</v>
      </c>
      <c r="Z694" s="11" t="s">
        <v>1</v>
      </c>
      <c r="AA694" s="11" t="s">
        <v>1</v>
      </c>
    </row>
    <row r="695" spans="2:27" ht="25.5" x14ac:dyDescent="0.25">
      <c r="B695" s="10">
        <v>686</v>
      </c>
      <c r="C695" s="11" t="s">
        <v>31</v>
      </c>
      <c r="D695" s="11" t="s">
        <v>32</v>
      </c>
      <c r="E695" s="11" t="s">
        <v>1797</v>
      </c>
      <c r="F695" s="11" t="s">
        <v>1798</v>
      </c>
      <c r="G695" s="11" t="s">
        <v>1704</v>
      </c>
      <c r="H695" s="12">
        <v>44055</v>
      </c>
      <c r="I695" s="11" t="s">
        <v>54</v>
      </c>
      <c r="J695" s="11" t="s">
        <v>55</v>
      </c>
      <c r="K695" s="11" t="s">
        <v>1048</v>
      </c>
      <c r="L695" s="13">
        <v>2</v>
      </c>
      <c r="M695" s="14">
        <v>35</v>
      </c>
      <c r="N695" s="15">
        <v>540540.54</v>
      </c>
      <c r="O695" s="15">
        <v>540540.54</v>
      </c>
      <c r="P695" s="15">
        <v>444810.81</v>
      </c>
      <c r="Q695" s="11" t="s">
        <v>1</v>
      </c>
      <c r="R695" s="11" t="s">
        <v>1</v>
      </c>
      <c r="S695" s="11" t="s">
        <v>1</v>
      </c>
      <c r="T695" s="15">
        <v>55189.19</v>
      </c>
      <c r="U695" s="11" t="s">
        <v>1</v>
      </c>
      <c r="V695" s="11" t="s">
        <v>1</v>
      </c>
      <c r="W695" s="15">
        <v>523513.51</v>
      </c>
      <c r="X695" s="15">
        <v>23513.51</v>
      </c>
      <c r="Y695" s="15">
        <v>17027.03</v>
      </c>
      <c r="Z695" s="11" t="s">
        <v>1</v>
      </c>
      <c r="AA695" s="11" t="s">
        <v>1</v>
      </c>
    </row>
    <row r="696" spans="2:27" ht="25.5" x14ac:dyDescent="0.25">
      <c r="B696" s="10">
        <v>687</v>
      </c>
      <c r="C696" s="11" t="s">
        <v>31</v>
      </c>
      <c r="D696" s="11" t="s">
        <v>32</v>
      </c>
      <c r="E696" s="11" t="s">
        <v>1799</v>
      </c>
      <c r="F696" s="11" t="s">
        <v>1800</v>
      </c>
      <c r="G696" s="11" t="s">
        <v>1704</v>
      </c>
      <c r="H696" s="12">
        <v>44055</v>
      </c>
      <c r="I696" s="11" t="s">
        <v>157</v>
      </c>
      <c r="J696" s="11" t="s">
        <v>158</v>
      </c>
      <c r="K696" s="11" t="s">
        <v>1094</v>
      </c>
      <c r="L696" s="13">
        <v>2</v>
      </c>
      <c r="M696" s="14">
        <v>33</v>
      </c>
      <c r="N696" s="15">
        <v>540540.54</v>
      </c>
      <c r="O696" s="15">
        <v>540540.54</v>
      </c>
      <c r="P696" s="15">
        <v>444810.81</v>
      </c>
      <c r="Q696" s="11" t="s">
        <v>1</v>
      </c>
      <c r="R696" s="11" t="s">
        <v>1</v>
      </c>
      <c r="S696" s="11" t="s">
        <v>1</v>
      </c>
      <c r="T696" s="15">
        <v>55189.19</v>
      </c>
      <c r="U696" s="11" t="s">
        <v>1</v>
      </c>
      <c r="V696" s="11" t="s">
        <v>1</v>
      </c>
      <c r="W696" s="15">
        <v>508108.11</v>
      </c>
      <c r="X696" s="15">
        <v>8108.11</v>
      </c>
      <c r="Y696" s="15">
        <v>32432.43</v>
      </c>
      <c r="Z696" s="11" t="s">
        <v>1</v>
      </c>
      <c r="AA696" s="11" t="s">
        <v>1</v>
      </c>
    </row>
    <row r="697" spans="2:27" ht="38.25" x14ac:dyDescent="0.25">
      <c r="B697" s="10">
        <v>688</v>
      </c>
      <c r="C697" s="11" t="s">
        <v>31</v>
      </c>
      <c r="D697" s="11" t="s">
        <v>32</v>
      </c>
      <c r="E697" s="11" t="s">
        <v>1801</v>
      </c>
      <c r="F697" s="11" t="s">
        <v>1802</v>
      </c>
      <c r="G697" s="11" t="s">
        <v>1704</v>
      </c>
      <c r="H697" s="12">
        <v>44055</v>
      </c>
      <c r="I697" s="11" t="s">
        <v>157</v>
      </c>
      <c r="J697" s="11" t="s">
        <v>158</v>
      </c>
      <c r="K697" s="11" t="s">
        <v>190</v>
      </c>
      <c r="L697" s="13">
        <v>2</v>
      </c>
      <c r="M697" s="14">
        <v>35</v>
      </c>
      <c r="N697" s="15">
        <v>540540</v>
      </c>
      <c r="O697" s="15">
        <v>540540</v>
      </c>
      <c r="P697" s="15">
        <v>444810.37</v>
      </c>
      <c r="Q697" s="11" t="s">
        <v>1</v>
      </c>
      <c r="R697" s="11" t="s">
        <v>1</v>
      </c>
      <c r="S697" s="11" t="s">
        <v>1</v>
      </c>
      <c r="T697" s="15">
        <v>55189.13</v>
      </c>
      <c r="U697" s="11" t="s">
        <v>1</v>
      </c>
      <c r="V697" s="11" t="s">
        <v>1</v>
      </c>
      <c r="W697" s="15">
        <v>508107.6</v>
      </c>
      <c r="X697" s="15">
        <v>8108.1</v>
      </c>
      <c r="Y697" s="15">
        <v>32432.400000000001</v>
      </c>
      <c r="Z697" s="11" t="s">
        <v>1</v>
      </c>
      <c r="AA697" s="11" t="s">
        <v>1</v>
      </c>
    </row>
    <row r="698" spans="2:27" ht="38.25" x14ac:dyDescent="0.25">
      <c r="B698" s="10">
        <v>689</v>
      </c>
      <c r="C698" s="11" t="s">
        <v>31</v>
      </c>
      <c r="D698" s="11" t="s">
        <v>32</v>
      </c>
      <c r="E698" s="11" t="s">
        <v>1803</v>
      </c>
      <c r="F698" s="11" t="s">
        <v>1804</v>
      </c>
      <c r="G698" s="11" t="s">
        <v>1704</v>
      </c>
      <c r="H698" s="12">
        <v>44055</v>
      </c>
      <c r="I698" s="11" t="s">
        <v>157</v>
      </c>
      <c r="J698" s="11" t="s">
        <v>158</v>
      </c>
      <c r="K698" s="11"/>
      <c r="L698" s="13">
        <v>1</v>
      </c>
      <c r="M698" s="14">
        <v>35</v>
      </c>
      <c r="N698" s="15">
        <v>540540.53</v>
      </c>
      <c r="O698" s="15">
        <v>540540.53</v>
      </c>
      <c r="P698" s="15">
        <v>444810.8</v>
      </c>
      <c r="Q698" s="11" t="s">
        <v>1</v>
      </c>
      <c r="R698" s="11" t="s">
        <v>1</v>
      </c>
      <c r="S698" s="11" t="s">
        <v>1</v>
      </c>
      <c r="T698" s="15">
        <v>55189.19</v>
      </c>
      <c r="U698" s="11" t="s">
        <v>1</v>
      </c>
      <c r="V698" s="11" t="s">
        <v>1</v>
      </c>
      <c r="W698" s="15">
        <v>513513.51</v>
      </c>
      <c r="X698" s="15">
        <v>13513.52</v>
      </c>
      <c r="Y698" s="15">
        <v>27027.02</v>
      </c>
      <c r="Z698" s="11" t="s">
        <v>1</v>
      </c>
      <c r="AA698" s="11" t="s">
        <v>1</v>
      </c>
    </row>
    <row r="699" spans="2:27" ht="51" x14ac:dyDescent="0.25">
      <c r="B699" s="10">
        <v>690</v>
      </c>
      <c r="C699" s="11" t="s">
        <v>31</v>
      </c>
      <c r="D699" s="11" t="s">
        <v>32</v>
      </c>
      <c r="E699" s="11" t="s">
        <v>1805</v>
      </c>
      <c r="F699" s="11" t="s">
        <v>1806</v>
      </c>
      <c r="G699" s="11" t="s">
        <v>1704</v>
      </c>
      <c r="H699" s="12">
        <v>44055</v>
      </c>
      <c r="I699" s="11" t="s">
        <v>157</v>
      </c>
      <c r="J699" s="11" t="s">
        <v>158</v>
      </c>
      <c r="K699" s="11" t="s">
        <v>1807</v>
      </c>
      <c r="L699" s="13">
        <v>2</v>
      </c>
      <c r="M699" s="14">
        <v>35</v>
      </c>
      <c r="N699" s="15">
        <v>540540.54</v>
      </c>
      <c r="O699" s="15">
        <v>540540.54</v>
      </c>
      <c r="P699" s="15">
        <v>444810.81</v>
      </c>
      <c r="Q699" s="11" t="s">
        <v>1</v>
      </c>
      <c r="R699" s="11" t="s">
        <v>1</v>
      </c>
      <c r="S699" s="11" t="s">
        <v>1</v>
      </c>
      <c r="T699" s="15">
        <v>55189.19</v>
      </c>
      <c r="U699" s="11" t="s">
        <v>1</v>
      </c>
      <c r="V699" s="11" t="s">
        <v>1</v>
      </c>
      <c r="W699" s="15">
        <v>506756.83</v>
      </c>
      <c r="X699" s="15">
        <v>6756.83</v>
      </c>
      <c r="Y699" s="15">
        <v>33783.71</v>
      </c>
      <c r="Z699" s="11" t="s">
        <v>1</v>
      </c>
      <c r="AA699" s="11" t="s">
        <v>1</v>
      </c>
    </row>
    <row r="700" spans="2:27" ht="38.25" x14ac:dyDescent="0.25">
      <c r="B700" s="10">
        <v>691</v>
      </c>
      <c r="C700" s="11" t="s">
        <v>31</v>
      </c>
      <c r="D700" s="11" t="s">
        <v>32</v>
      </c>
      <c r="E700" s="11" t="s">
        <v>1808</v>
      </c>
      <c r="F700" s="11" t="s">
        <v>1809</v>
      </c>
      <c r="G700" s="11" t="s">
        <v>1704</v>
      </c>
      <c r="H700" s="12">
        <v>44055</v>
      </c>
      <c r="I700" s="11" t="s">
        <v>157</v>
      </c>
      <c r="J700" s="11" t="s">
        <v>158</v>
      </c>
      <c r="K700" s="11" t="s">
        <v>1068</v>
      </c>
      <c r="L700" s="13">
        <v>2</v>
      </c>
      <c r="M700" s="14">
        <v>35</v>
      </c>
      <c r="N700" s="15">
        <v>540540.54</v>
      </c>
      <c r="O700" s="15">
        <v>540540.54</v>
      </c>
      <c r="P700" s="15">
        <v>444810.81</v>
      </c>
      <c r="Q700" s="11" t="s">
        <v>1</v>
      </c>
      <c r="R700" s="11" t="s">
        <v>1</v>
      </c>
      <c r="S700" s="11" t="s">
        <v>1</v>
      </c>
      <c r="T700" s="15">
        <v>55189.19</v>
      </c>
      <c r="U700" s="11" t="s">
        <v>1</v>
      </c>
      <c r="V700" s="11" t="s">
        <v>1</v>
      </c>
      <c r="W700" s="15">
        <v>509459.47</v>
      </c>
      <c r="X700" s="15">
        <v>9459.4699999999993</v>
      </c>
      <c r="Y700" s="15">
        <v>31081.07</v>
      </c>
      <c r="Z700" s="11" t="s">
        <v>1</v>
      </c>
      <c r="AA700" s="11" t="s">
        <v>1</v>
      </c>
    </row>
    <row r="701" spans="2:27" ht="63.75" x14ac:dyDescent="0.25">
      <c r="B701" s="10">
        <v>692</v>
      </c>
      <c r="C701" s="11" t="s">
        <v>31</v>
      </c>
      <c r="D701" s="11" t="s">
        <v>32</v>
      </c>
      <c r="E701" s="11" t="s">
        <v>1810</v>
      </c>
      <c r="F701" s="11" t="s">
        <v>1425</v>
      </c>
      <c r="G701" s="11" t="s">
        <v>1704</v>
      </c>
      <c r="H701" s="12">
        <v>44055</v>
      </c>
      <c r="I701" s="11" t="s">
        <v>157</v>
      </c>
      <c r="J701" s="11" t="s">
        <v>158</v>
      </c>
      <c r="K701" s="11" t="s">
        <v>1426</v>
      </c>
      <c r="L701" s="13">
        <v>2</v>
      </c>
      <c r="M701" s="14">
        <v>35</v>
      </c>
      <c r="N701" s="15">
        <v>540540.54</v>
      </c>
      <c r="O701" s="15">
        <v>540540.54</v>
      </c>
      <c r="P701" s="15">
        <v>444810.81</v>
      </c>
      <c r="Q701" s="11" t="s">
        <v>1</v>
      </c>
      <c r="R701" s="11" t="s">
        <v>1</v>
      </c>
      <c r="S701" s="11" t="s">
        <v>1</v>
      </c>
      <c r="T701" s="15">
        <v>55189.19</v>
      </c>
      <c r="U701" s="11" t="s">
        <v>1</v>
      </c>
      <c r="V701" s="11" t="s">
        <v>1</v>
      </c>
      <c r="W701" s="15">
        <v>506882.51</v>
      </c>
      <c r="X701" s="15">
        <v>6882.51</v>
      </c>
      <c r="Y701" s="15">
        <v>33658.03</v>
      </c>
      <c r="Z701" s="11" t="s">
        <v>1</v>
      </c>
      <c r="AA701" s="11" t="s">
        <v>1</v>
      </c>
    </row>
    <row r="702" spans="2:27" ht="25.5" x14ac:dyDescent="0.25">
      <c r="B702" s="10">
        <v>693</v>
      </c>
      <c r="C702" s="11" t="s">
        <v>31</v>
      </c>
      <c r="D702" s="11" t="s">
        <v>32</v>
      </c>
      <c r="E702" s="11" t="s">
        <v>1811</v>
      </c>
      <c r="F702" s="11" t="s">
        <v>1812</v>
      </c>
      <c r="G702" s="11" t="s">
        <v>1704</v>
      </c>
      <c r="H702" s="12">
        <v>44055</v>
      </c>
      <c r="I702" s="11" t="s">
        <v>157</v>
      </c>
      <c r="J702" s="11" t="s">
        <v>158</v>
      </c>
      <c r="K702" s="11" t="s">
        <v>748</v>
      </c>
      <c r="L702" s="13">
        <v>2</v>
      </c>
      <c r="M702" s="14">
        <v>35</v>
      </c>
      <c r="N702" s="15">
        <v>540540.54</v>
      </c>
      <c r="O702" s="15">
        <v>540540.54</v>
      </c>
      <c r="P702" s="15">
        <v>444810.81</v>
      </c>
      <c r="Q702" s="11" t="s">
        <v>1</v>
      </c>
      <c r="R702" s="11" t="s">
        <v>1</v>
      </c>
      <c r="S702" s="11" t="s">
        <v>1</v>
      </c>
      <c r="T702" s="15">
        <v>55189.19</v>
      </c>
      <c r="U702" s="11" t="s">
        <v>1</v>
      </c>
      <c r="V702" s="11" t="s">
        <v>1</v>
      </c>
      <c r="W702" s="15">
        <v>508108.11</v>
      </c>
      <c r="X702" s="15">
        <v>8108.11</v>
      </c>
      <c r="Y702" s="15">
        <v>32432.43</v>
      </c>
      <c r="Z702" s="11" t="s">
        <v>1</v>
      </c>
      <c r="AA702" s="11" t="s">
        <v>1</v>
      </c>
    </row>
    <row r="703" spans="2:27" ht="38.25" x14ac:dyDescent="0.25">
      <c r="B703" s="10">
        <v>694</v>
      </c>
      <c r="C703" s="11" t="s">
        <v>31</v>
      </c>
      <c r="D703" s="11" t="s">
        <v>32</v>
      </c>
      <c r="E703" s="11" t="s">
        <v>1813</v>
      </c>
      <c r="F703" s="11" t="s">
        <v>1814</v>
      </c>
      <c r="G703" s="11" t="s">
        <v>1704</v>
      </c>
      <c r="H703" s="12">
        <v>44055</v>
      </c>
      <c r="I703" s="11" t="s">
        <v>157</v>
      </c>
      <c r="J703" s="11" t="s">
        <v>158</v>
      </c>
      <c r="K703" s="11" t="s">
        <v>1094</v>
      </c>
      <c r="L703" s="13">
        <v>2</v>
      </c>
      <c r="M703" s="14">
        <v>35</v>
      </c>
      <c r="N703" s="15">
        <v>540540.53</v>
      </c>
      <c r="O703" s="15">
        <v>540540.53</v>
      </c>
      <c r="P703" s="15">
        <v>444810.8</v>
      </c>
      <c r="Q703" s="11" t="s">
        <v>1</v>
      </c>
      <c r="R703" s="11" t="s">
        <v>1</v>
      </c>
      <c r="S703" s="11" t="s">
        <v>1</v>
      </c>
      <c r="T703" s="15">
        <v>55189.19</v>
      </c>
      <c r="U703" s="11" t="s">
        <v>1</v>
      </c>
      <c r="V703" s="11" t="s">
        <v>1</v>
      </c>
      <c r="W703" s="15">
        <v>508108.08</v>
      </c>
      <c r="X703" s="15">
        <v>8108.09</v>
      </c>
      <c r="Y703" s="15">
        <v>32432.45</v>
      </c>
      <c r="Z703" s="11" t="s">
        <v>1</v>
      </c>
      <c r="AA703" s="11" t="s">
        <v>1</v>
      </c>
    </row>
    <row r="704" spans="2:27" ht="38.25" x14ac:dyDescent="0.25">
      <c r="B704" s="10">
        <v>695</v>
      </c>
      <c r="C704" s="11" t="s">
        <v>31</v>
      </c>
      <c r="D704" s="11" t="s">
        <v>32</v>
      </c>
      <c r="E704" s="11" t="s">
        <v>1815</v>
      </c>
      <c r="F704" s="11" t="s">
        <v>1816</v>
      </c>
      <c r="G704" s="11" t="s">
        <v>1704</v>
      </c>
      <c r="H704" s="12">
        <v>44055</v>
      </c>
      <c r="I704" s="11" t="s">
        <v>47</v>
      </c>
      <c r="J704" s="11" t="s">
        <v>48</v>
      </c>
      <c r="K704" s="11"/>
      <c r="L704" s="13">
        <v>1</v>
      </c>
      <c r="M704" s="14">
        <v>36</v>
      </c>
      <c r="N704" s="15">
        <v>519167.35</v>
      </c>
      <c r="O704" s="15">
        <v>519167.35</v>
      </c>
      <c r="P704" s="15">
        <v>427222.82</v>
      </c>
      <c r="Q704" s="11" t="s">
        <v>1</v>
      </c>
      <c r="R704" s="11" t="s">
        <v>1</v>
      </c>
      <c r="S704" s="11" t="s">
        <v>1</v>
      </c>
      <c r="T704" s="15">
        <v>53006.99</v>
      </c>
      <c r="U704" s="11" t="s">
        <v>1</v>
      </c>
      <c r="V704" s="11" t="s">
        <v>1</v>
      </c>
      <c r="W704" s="15">
        <v>519167.35</v>
      </c>
      <c r="X704" s="15">
        <v>38937.54</v>
      </c>
      <c r="Y704" s="11" t="s">
        <v>1</v>
      </c>
      <c r="Z704" s="11" t="s">
        <v>1</v>
      </c>
      <c r="AA704" s="11" t="s">
        <v>1</v>
      </c>
    </row>
    <row r="705" spans="2:27" ht="76.5" x14ac:dyDescent="0.25">
      <c r="B705" s="10">
        <v>696</v>
      </c>
      <c r="C705" s="11" t="s">
        <v>31</v>
      </c>
      <c r="D705" s="11" t="s">
        <v>32</v>
      </c>
      <c r="E705" s="11" t="s">
        <v>1817</v>
      </c>
      <c r="F705" s="11" t="s">
        <v>1818</v>
      </c>
      <c r="G705" s="11" t="s">
        <v>1704</v>
      </c>
      <c r="H705" s="12">
        <v>44055</v>
      </c>
      <c r="I705" s="11" t="s">
        <v>273</v>
      </c>
      <c r="J705" s="11" t="s">
        <v>274</v>
      </c>
      <c r="K705" s="11" t="s">
        <v>1819</v>
      </c>
      <c r="L705" s="13">
        <v>3</v>
      </c>
      <c r="M705" s="14">
        <v>36</v>
      </c>
      <c r="N705" s="15">
        <v>499842.05</v>
      </c>
      <c r="O705" s="15">
        <v>499842.05</v>
      </c>
      <c r="P705" s="15">
        <v>411320.02</v>
      </c>
      <c r="Q705" s="11" t="s">
        <v>1</v>
      </c>
      <c r="R705" s="11" t="s">
        <v>1</v>
      </c>
      <c r="S705" s="11" t="s">
        <v>1</v>
      </c>
      <c r="T705" s="15">
        <v>51033.87</v>
      </c>
      <c r="U705" s="11" t="s">
        <v>1</v>
      </c>
      <c r="V705" s="11" t="s">
        <v>1</v>
      </c>
      <c r="W705" s="15">
        <v>462353.89</v>
      </c>
      <c r="X705" s="11" t="s">
        <v>1</v>
      </c>
      <c r="Y705" s="15">
        <v>37488.160000000003</v>
      </c>
      <c r="Z705" s="11" t="s">
        <v>1</v>
      </c>
      <c r="AA705" s="11" t="s">
        <v>1</v>
      </c>
    </row>
    <row r="706" spans="2:27" ht="38.25" x14ac:dyDescent="0.25">
      <c r="B706" s="10">
        <v>697</v>
      </c>
      <c r="C706" s="11" t="s">
        <v>31</v>
      </c>
      <c r="D706" s="11" t="s">
        <v>32</v>
      </c>
      <c r="E706" s="11" t="s">
        <v>1820</v>
      </c>
      <c r="F706" s="11" t="s">
        <v>1821</v>
      </c>
      <c r="G706" s="11" t="s">
        <v>1704</v>
      </c>
      <c r="H706" s="12">
        <v>44055</v>
      </c>
      <c r="I706" s="11" t="s">
        <v>485</v>
      </c>
      <c r="J706" s="11" t="s">
        <v>486</v>
      </c>
      <c r="K706" s="11" t="s">
        <v>1822</v>
      </c>
      <c r="L706" s="13">
        <v>6</v>
      </c>
      <c r="M706" s="14">
        <v>28</v>
      </c>
      <c r="N706" s="15">
        <v>317890.65999999997</v>
      </c>
      <c r="O706" s="15">
        <v>317890.65999999997</v>
      </c>
      <c r="P706" s="15">
        <v>261592.22</v>
      </c>
      <c r="Q706" s="11" t="s">
        <v>1</v>
      </c>
      <c r="R706" s="11" t="s">
        <v>1</v>
      </c>
      <c r="S706" s="11" t="s">
        <v>1</v>
      </c>
      <c r="T706" s="15">
        <v>32456.65</v>
      </c>
      <c r="U706" s="11" t="s">
        <v>1</v>
      </c>
      <c r="V706" s="11" t="s">
        <v>1</v>
      </c>
      <c r="W706" s="15">
        <v>294048.87</v>
      </c>
      <c r="X706" s="11" t="s">
        <v>1</v>
      </c>
      <c r="Y706" s="15">
        <v>23841.79</v>
      </c>
      <c r="Z706" s="11" t="s">
        <v>1</v>
      </c>
      <c r="AA706" s="11" t="s">
        <v>1</v>
      </c>
    </row>
    <row r="707" spans="2:27" ht="76.5" x14ac:dyDescent="0.25">
      <c r="B707" s="10">
        <v>698</v>
      </c>
      <c r="C707" s="11" t="s">
        <v>31</v>
      </c>
      <c r="D707" s="11" t="s">
        <v>32</v>
      </c>
      <c r="E707" s="11" t="s">
        <v>1823</v>
      </c>
      <c r="F707" s="11" t="s">
        <v>1824</v>
      </c>
      <c r="G707" s="11" t="s">
        <v>1704</v>
      </c>
      <c r="H707" s="12">
        <v>44055</v>
      </c>
      <c r="I707" s="11" t="s">
        <v>1825</v>
      </c>
      <c r="J707" s="11" t="s">
        <v>1826</v>
      </c>
      <c r="K707" s="11"/>
      <c r="L707" s="13">
        <v>1</v>
      </c>
      <c r="M707" s="14">
        <v>30</v>
      </c>
      <c r="N707" s="15">
        <v>716452.07</v>
      </c>
      <c r="O707" s="15">
        <v>666625.37</v>
      </c>
      <c r="P707" s="15">
        <v>476570.47</v>
      </c>
      <c r="Q707" s="11" t="s">
        <v>1</v>
      </c>
      <c r="R707" s="11" t="s">
        <v>1</v>
      </c>
      <c r="S707" s="11" t="s">
        <v>1</v>
      </c>
      <c r="T707" s="11" t="s">
        <v>1</v>
      </c>
      <c r="U707" s="11" t="s">
        <v>1</v>
      </c>
      <c r="V707" s="11" t="s">
        <v>1</v>
      </c>
      <c r="W707" s="15">
        <v>476570.47</v>
      </c>
      <c r="X707" s="11" t="s">
        <v>1</v>
      </c>
      <c r="Y707" s="15">
        <v>190054.9</v>
      </c>
      <c r="Z707" s="11" t="s">
        <v>1</v>
      </c>
      <c r="AA707" s="15">
        <v>49826.7</v>
      </c>
    </row>
    <row r="708" spans="2:27" ht="38.25" x14ac:dyDescent="0.25">
      <c r="B708" s="10">
        <v>699</v>
      </c>
      <c r="C708" s="11" t="s">
        <v>31</v>
      </c>
      <c r="D708" s="11" t="s">
        <v>32</v>
      </c>
      <c r="E708" s="11" t="s">
        <v>1827</v>
      </c>
      <c r="F708" s="11" t="s">
        <v>1828</v>
      </c>
      <c r="G708" s="11" t="s">
        <v>1704</v>
      </c>
      <c r="H708" s="12">
        <v>44055</v>
      </c>
      <c r="I708" s="11" t="s">
        <v>47</v>
      </c>
      <c r="J708" s="11" t="s">
        <v>48</v>
      </c>
      <c r="K708" s="11" t="s">
        <v>1829</v>
      </c>
      <c r="L708" s="13">
        <v>2</v>
      </c>
      <c r="M708" s="14">
        <v>30</v>
      </c>
      <c r="N708" s="15">
        <v>540540</v>
      </c>
      <c r="O708" s="15">
        <v>540540</v>
      </c>
      <c r="P708" s="15">
        <v>444810.37</v>
      </c>
      <c r="Q708" s="11" t="s">
        <v>1</v>
      </c>
      <c r="R708" s="11" t="s">
        <v>1</v>
      </c>
      <c r="S708" s="11" t="s">
        <v>1</v>
      </c>
      <c r="T708" s="15">
        <v>55189.13</v>
      </c>
      <c r="U708" s="11" t="s">
        <v>1</v>
      </c>
      <c r="V708" s="11" t="s">
        <v>1</v>
      </c>
      <c r="W708" s="15">
        <v>510348.59</v>
      </c>
      <c r="X708" s="15">
        <v>10349.09</v>
      </c>
      <c r="Y708" s="15">
        <v>30191.41</v>
      </c>
      <c r="Z708" s="11" t="s">
        <v>1</v>
      </c>
      <c r="AA708" s="11" t="s">
        <v>1</v>
      </c>
    </row>
    <row r="709" spans="2:27" ht="51" x14ac:dyDescent="0.25">
      <c r="B709" s="10">
        <v>700</v>
      </c>
      <c r="C709" s="11" t="s">
        <v>31</v>
      </c>
      <c r="D709" s="11" t="s">
        <v>32</v>
      </c>
      <c r="E709" s="11" t="s">
        <v>1830</v>
      </c>
      <c r="F709" s="11" t="s">
        <v>1831</v>
      </c>
      <c r="G709" s="11" t="s">
        <v>1704</v>
      </c>
      <c r="H709" s="12">
        <v>44055</v>
      </c>
      <c r="I709" s="11" t="s">
        <v>47</v>
      </c>
      <c r="J709" s="11" t="s">
        <v>48</v>
      </c>
      <c r="K709" s="11" t="s">
        <v>1606</v>
      </c>
      <c r="L709" s="13">
        <v>2</v>
      </c>
      <c r="M709" s="14">
        <v>26</v>
      </c>
      <c r="N709" s="15">
        <v>540540.54</v>
      </c>
      <c r="O709" s="15">
        <v>540540.54</v>
      </c>
      <c r="P709" s="15">
        <v>444810.8</v>
      </c>
      <c r="Q709" s="11" t="s">
        <v>1</v>
      </c>
      <c r="R709" s="11" t="s">
        <v>1</v>
      </c>
      <c r="S709" s="11" t="s">
        <v>1</v>
      </c>
      <c r="T709" s="15">
        <v>55189.2</v>
      </c>
      <c r="U709" s="11" t="s">
        <v>1</v>
      </c>
      <c r="V709" s="11" t="s">
        <v>1</v>
      </c>
      <c r="W709" s="15">
        <v>523665.54</v>
      </c>
      <c r="X709" s="15">
        <v>23665.54</v>
      </c>
      <c r="Y709" s="15">
        <v>16875</v>
      </c>
      <c r="Z709" s="11" t="s">
        <v>1</v>
      </c>
      <c r="AA709" s="11" t="s">
        <v>1</v>
      </c>
    </row>
    <row r="710" spans="2:27" ht="51" x14ac:dyDescent="0.25">
      <c r="B710" s="10">
        <v>701</v>
      </c>
      <c r="C710" s="11" t="s">
        <v>31</v>
      </c>
      <c r="D710" s="11" t="s">
        <v>32</v>
      </c>
      <c r="E710" s="11" t="s">
        <v>1832</v>
      </c>
      <c r="F710" s="11" t="s">
        <v>1833</v>
      </c>
      <c r="G710" s="11" t="s">
        <v>1704</v>
      </c>
      <c r="H710" s="12">
        <v>44055</v>
      </c>
      <c r="I710" s="11" t="s">
        <v>47</v>
      </c>
      <c r="J710" s="11" t="s">
        <v>48</v>
      </c>
      <c r="K710" s="11" t="s">
        <v>1834</v>
      </c>
      <c r="L710" s="13">
        <v>2</v>
      </c>
      <c r="M710" s="14">
        <v>35</v>
      </c>
      <c r="N710" s="15">
        <v>540000</v>
      </c>
      <c r="O710" s="15">
        <v>540000</v>
      </c>
      <c r="P710" s="15">
        <v>444366</v>
      </c>
      <c r="Q710" s="11" t="s">
        <v>1</v>
      </c>
      <c r="R710" s="11" t="s">
        <v>1</v>
      </c>
      <c r="S710" s="11" t="s">
        <v>1</v>
      </c>
      <c r="T710" s="15">
        <v>55134</v>
      </c>
      <c r="U710" s="11" t="s">
        <v>1</v>
      </c>
      <c r="V710" s="11" t="s">
        <v>1</v>
      </c>
      <c r="W710" s="15">
        <v>499500</v>
      </c>
      <c r="X710" s="11" t="s">
        <v>1</v>
      </c>
      <c r="Y710" s="15">
        <v>40500</v>
      </c>
      <c r="Z710" s="11" t="s">
        <v>1</v>
      </c>
      <c r="AA710" s="11" t="s">
        <v>1</v>
      </c>
    </row>
    <row r="711" spans="2:27" ht="38.25" x14ac:dyDescent="0.25">
      <c r="B711" s="10">
        <v>702</v>
      </c>
      <c r="C711" s="11" t="s">
        <v>31</v>
      </c>
      <c r="D711" s="11" t="s">
        <v>32</v>
      </c>
      <c r="E711" s="11" t="s">
        <v>1835</v>
      </c>
      <c r="F711" s="11" t="s">
        <v>1836</v>
      </c>
      <c r="G711" s="11" t="s">
        <v>1704</v>
      </c>
      <c r="H711" s="12">
        <v>44055</v>
      </c>
      <c r="I711" s="11" t="s">
        <v>135</v>
      </c>
      <c r="J711" s="11" t="s">
        <v>136</v>
      </c>
      <c r="K711" s="11" t="s">
        <v>1440</v>
      </c>
      <c r="L711" s="13">
        <v>1</v>
      </c>
      <c r="M711" s="14">
        <v>30</v>
      </c>
      <c r="N711" s="15">
        <v>537004.6</v>
      </c>
      <c r="O711" s="15">
        <v>537004.6</v>
      </c>
      <c r="P711" s="15">
        <v>441901.08</v>
      </c>
      <c r="Q711" s="11" t="s">
        <v>1</v>
      </c>
      <c r="R711" s="11" t="s">
        <v>1</v>
      </c>
      <c r="S711" s="11" t="s">
        <v>1</v>
      </c>
      <c r="T711" s="15">
        <v>54828.17</v>
      </c>
      <c r="U711" s="11" t="s">
        <v>1</v>
      </c>
      <c r="V711" s="11" t="s">
        <v>1</v>
      </c>
      <c r="W711" s="15">
        <v>520894.45</v>
      </c>
      <c r="X711" s="15">
        <v>24165.200000000001</v>
      </c>
      <c r="Y711" s="15">
        <v>16110.15</v>
      </c>
      <c r="Z711" s="11" t="s">
        <v>1</v>
      </c>
      <c r="AA711" s="11" t="s">
        <v>1</v>
      </c>
    </row>
    <row r="712" spans="2:27" ht="63.75" x14ac:dyDescent="0.25">
      <c r="B712" s="10">
        <v>703</v>
      </c>
      <c r="C712" s="11" t="s">
        <v>31</v>
      </c>
      <c r="D712" s="11" t="s">
        <v>32</v>
      </c>
      <c r="E712" s="11" t="s">
        <v>1837</v>
      </c>
      <c r="F712" s="11" t="s">
        <v>1838</v>
      </c>
      <c r="G712" s="11" t="s">
        <v>1704</v>
      </c>
      <c r="H712" s="12">
        <v>44055</v>
      </c>
      <c r="I712" s="11" t="s">
        <v>47</v>
      </c>
      <c r="J712" s="11" t="s">
        <v>48</v>
      </c>
      <c r="K712" s="11" t="s">
        <v>1839</v>
      </c>
      <c r="L712" s="13">
        <v>2</v>
      </c>
      <c r="M712" s="14">
        <v>35</v>
      </c>
      <c r="N712" s="15">
        <v>540540.54</v>
      </c>
      <c r="O712" s="15">
        <v>540540.54</v>
      </c>
      <c r="P712" s="15">
        <v>444810.81</v>
      </c>
      <c r="Q712" s="11" t="s">
        <v>1</v>
      </c>
      <c r="R712" s="11" t="s">
        <v>1</v>
      </c>
      <c r="S712" s="11" t="s">
        <v>1</v>
      </c>
      <c r="T712" s="15">
        <v>55189.19</v>
      </c>
      <c r="U712" s="11" t="s">
        <v>1</v>
      </c>
      <c r="V712" s="11" t="s">
        <v>1</v>
      </c>
      <c r="W712" s="15">
        <v>524324.31999999995</v>
      </c>
      <c r="X712" s="15">
        <v>24324.32</v>
      </c>
      <c r="Y712" s="15">
        <v>16216.22</v>
      </c>
      <c r="Z712" s="11" t="s">
        <v>1</v>
      </c>
      <c r="AA712" s="11" t="s">
        <v>1</v>
      </c>
    </row>
    <row r="713" spans="2:27" ht="38.25" x14ac:dyDescent="0.25">
      <c r="B713" s="10">
        <v>704</v>
      </c>
      <c r="C713" s="11" t="s">
        <v>31</v>
      </c>
      <c r="D713" s="11" t="s">
        <v>32</v>
      </c>
      <c r="E713" s="11" t="s">
        <v>1840</v>
      </c>
      <c r="F713" s="11" t="s">
        <v>1841</v>
      </c>
      <c r="G713" s="11" t="s">
        <v>1704</v>
      </c>
      <c r="H713" s="12">
        <v>44055</v>
      </c>
      <c r="I713" s="11" t="s">
        <v>54</v>
      </c>
      <c r="J713" s="11" t="s">
        <v>55</v>
      </c>
      <c r="K713" s="11"/>
      <c r="L713" s="13">
        <v>1</v>
      </c>
      <c r="M713" s="14">
        <v>36</v>
      </c>
      <c r="N713" s="15">
        <v>540540.54</v>
      </c>
      <c r="O713" s="15">
        <v>540540.54</v>
      </c>
      <c r="P713" s="15">
        <v>444810.81</v>
      </c>
      <c r="Q713" s="11" t="s">
        <v>1</v>
      </c>
      <c r="R713" s="11" t="s">
        <v>1</v>
      </c>
      <c r="S713" s="11" t="s">
        <v>1</v>
      </c>
      <c r="T713" s="15">
        <v>55189.2</v>
      </c>
      <c r="U713" s="11" t="s">
        <v>1</v>
      </c>
      <c r="V713" s="11" t="s">
        <v>1</v>
      </c>
      <c r="W713" s="15">
        <v>540540.54</v>
      </c>
      <c r="X713" s="15">
        <v>40540.53</v>
      </c>
      <c r="Y713" s="11" t="s">
        <v>1</v>
      </c>
      <c r="Z713" s="11" t="s">
        <v>1</v>
      </c>
      <c r="AA713" s="11" t="s">
        <v>1</v>
      </c>
    </row>
    <row r="714" spans="2:27" ht="25.5" x14ac:dyDescent="0.25">
      <c r="B714" s="10">
        <v>705</v>
      </c>
      <c r="C714" s="11" t="s">
        <v>31</v>
      </c>
      <c r="D714" s="11" t="s">
        <v>32</v>
      </c>
      <c r="E714" s="11" t="s">
        <v>1842</v>
      </c>
      <c r="F714" s="11" t="s">
        <v>1843</v>
      </c>
      <c r="G714" s="11" t="s">
        <v>1704</v>
      </c>
      <c r="H714" s="12">
        <v>44055</v>
      </c>
      <c r="I714" s="11" t="s">
        <v>135</v>
      </c>
      <c r="J714" s="11" t="s">
        <v>136</v>
      </c>
      <c r="K714" s="11" t="s">
        <v>1432</v>
      </c>
      <c r="L714" s="13">
        <v>2</v>
      </c>
      <c r="M714" s="14">
        <v>30</v>
      </c>
      <c r="N714" s="15">
        <v>539594.38</v>
      </c>
      <c r="O714" s="15">
        <v>539594.38</v>
      </c>
      <c r="P714" s="15">
        <v>444032.21</v>
      </c>
      <c r="Q714" s="11" t="s">
        <v>1</v>
      </c>
      <c r="R714" s="11" t="s">
        <v>1</v>
      </c>
      <c r="S714" s="11" t="s">
        <v>1</v>
      </c>
      <c r="T714" s="15">
        <v>55092.59</v>
      </c>
      <c r="U714" s="11" t="s">
        <v>1</v>
      </c>
      <c r="V714" s="11" t="s">
        <v>1</v>
      </c>
      <c r="W714" s="15">
        <v>522330.06</v>
      </c>
      <c r="X714" s="15">
        <v>23205.26</v>
      </c>
      <c r="Y714" s="15">
        <v>17264.32</v>
      </c>
      <c r="Z714" s="11" t="s">
        <v>1</v>
      </c>
      <c r="AA714" s="11" t="s">
        <v>1</v>
      </c>
    </row>
    <row r="715" spans="2:27" ht="51" x14ac:dyDescent="0.25">
      <c r="B715" s="10">
        <v>706</v>
      </c>
      <c r="C715" s="11" t="s">
        <v>31</v>
      </c>
      <c r="D715" s="11" t="s">
        <v>32</v>
      </c>
      <c r="E715" s="11" t="s">
        <v>1844</v>
      </c>
      <c r="F715" s="11" t="s">
        <v>1845</v>
      </c>
      <c r="G715" s="11" t="s">
        <v>1704</v>
      </c>
      <c r="H715" s="12">
        <v>44055</v>
      </c>
      <c r="I715" s="11" t="s">
        <v>135</v>
      </c>
      <c r="J715" s="11" t="s">
        <v>136</v>
      </c>
      <c r="K715" s="11" t="s">
        <v>1846</v>
      </c>
      <c r="L715" s="13">
        <v>2</v>
      </c>
      <c r="M715" s="14">
        <v>30</v>
      </c>
      <c r="N715" s="15">
        <v>540237.48</v>
      </c>
      <c r="O715" s="15">
        <v>540237.48</v>
      </c>
      <c r="P715" s="15">
        <v>444561.41</v>
      </c>
      <c r="Q715" s="11" t="s">
        <v>1</v>
      </c>
      <c r="R715" s="11" t="s">
        <v>1</v>
      </c>
      <c r="S715" s="11" t="s">
        <v>1</v>
      </c>
      <c r="T715" s="15">
        <v>55158.25</v>
      </c>
      <c r="U715" s="11" t="s">
        <v>1</v>
      </c>
      <c r="V715" s="11" t="s">
        <v>1</v>
      </c>
      <c r="W715" s="15">
        <v>522980.76</v>
      </c>
      <c r="X715" s="15">
        <v>23261.1</v>
      </c>
      <c r="Y715" s="15">
        <v>17256.72</v>
      </c>
      <c r="Z715" s="11" t="s">
        <v>1</v>
      </c>
      <c r="AA715" s="11" t="s">
        <v>1</v>
      </c>
    </row>
    <row r="716" spans="2:27" ht="38.25" x14ac:dyDescent="0.25">
      <c r="B716" s="10">
        <v>707</v>
      </c>
      <c r="C716" s="11" t="s">
        <v>31</v>
      </c>
      <c r="D716" s="11" t="s">
        <v>32</v>
      </c>
      <c r="E716" s="11" t="s">
        <v>1847</v>
      </c>
      <c r="F716" s="11" t="s">
        <v>1848</v>
      </c>
      <c r="G716" s="11" t="s">
        <v>1704</v>
      </c>
      <c r="H716" s="12">
        <v>44055</v>
      </c>
      <c r="I716" s="11" t="s">
        <v>54</v>
      </c>
      <c r="J716" s="11" t="s">
        <v>55</v>
      </c>
      <c r="K716" s="11" t="s">
        <v>1849</v>
      </c>
      <c r="L716" s="13">
        <v>1</v>
      </c>
      <c r="M716" s="14">
        <v>35</v>
      </c>
      <c r="N716" s="15">
        <v>540458.49</v>
      </c>
      <c r="O716" s="15">
        <v>540458.49</v>
      </c>
      <c r="P716" s="15">
        <v>444743.29</v>
      </c>
      <c r="Q716" s="11" t="s">
        <v>1</v>
      </c>
      <c r="R716" s="11" t="s">
        <v>1</v>
      </c>
      <c r="S716" s="11" t="s">
        <v>1</v>
      </c>
      <c r="T716" s="15">
        <v>55180.82</v>
      </c>
      <c r="U716" s="11" t="s">
        <v>1</v>
      </c>
      <c r="V716" s="11" t="s">
        <v>1</v>
      </c>
      <c r="W716" s="15">
        <v>513456.51</v>
      </c>
      <c r="X716" s="15">
        <v>13532.4</v>
      </c>
      <c r="Y716" s="15">
        <v>27001.98</v>
      </c>
      <c r="Z716" s="11" t="s">
        <v>1</v>
      </c>
      <c r="AA716" s="11" t="s">
        <v>1</v>
      </c>
    </row>
    <row r="717" spans="2:27" ht="38.25" x14ac:dyDescent="0.25">
      <c r="B717" s="10">
        <v>708</v>
      </c>
      <c r="C717" s="11" t="s">
        <v>31</v>
      </c>
      <c r="D717" s="11" t="s">
        <v>32</v>
      </c>
      <c r="E717" s="11" t="s">
        <v>1850</v>
      </c>
      <c r="F717" s="11" t="s">
        <v>1851</v>
      </c>
      <c r="G717" s="11" t="s">
        <v>1704</v>
      </c>
      <c r="H717" s="12">
        <v>44055</v>
      </c>
      <c r="I717" s="11" t="s">
        <v>522</v>
      </c>
      <c r="J717" s="11" t="s">
        <v>523</v>
      </c>
      <c r="K717" s="11"/>
      <c r="L717" s="13">
        <v>1</v>
      </c>
      <c r="M717" s="14">
        <v>30</v>
      </c>
      <c r="N717" s="15">
        <v>482146</v>
      </c>
      <c r="O717" s="15">
        <v>482146</v>
      </c>
      <c r="P717" s="15">
        <v>342676.1</v>
      </c>
      <c r="Q717" s="11" t="s">
        <v>1</v>
      </c>
      <c r="R717" s="11" t="s">
        <v>1</v>
      </c>
      <c r="S717" s="11" t="s">
        <v>1</v>
      </c>
      <c r="T717" s="11" t="s">
        <v>1</v>
      </c>
      <c r="U717" s="11" t="s">
        <v>1</v>
      </c>
      <c r="V717" s="11" t="s">
        <v>1</v>
      </c>
      <c r="W717" s="15">
        <v>342676.1</v>
      </c>
      <c r="X717" s="11" t="s">
        <v>1</v>
      </c>
      <c r="Y717" s="15">
        <v>139469.9</v>
      </c>
      <c r="Z717" s="11" t="s">
        <v>1</v>
      </c>
      <c r="AA717" s="11" t="s">
        <v>1</v>
      </c>
    </row>
    <row r="718" spans="2:27" ht="38.25" x14ac:dyDescent="0.25">
      <c r="B718" s="10">
        <v>709</v>
      </c>
      <c r="C718" s="11" t="s">
        <v>31</v>
      </c>
      <c r="D718" s="11" t="s">
        <v>32</v>
      </c>
      <c r="E718" s="11" t="s">
        <v>1852</v>
      </c>
      <c r="F718" s="11" t="s">
        <v>1853</v>
      </c>
      <c r="G718" s="11" t="s">
        <v>1704</v>
      </c>
      <c r="H718" s="12">
        <v>44055</v>
      </c>
      <c r="I718" s="11" t="s">
        <v>135</v>
      </c>
      <c r="J718" s="11" t="s">
        <v>136</v>
      </c>
      <c r="K718" s="11"/>
      <c r="L718" s="13">
        <v>1</v>
      </c>
      <c r="M718" s="14">
        <v>12</v>
      </c>
      <c r="N718" s="15">
        <v>118900</v>
      </c>
      <c r="O718" s="15">
        <v>118900</v>
      </c>
      <c r="P718" s="15">
        <v>109982.5</v>
      </c>
      <c r="Q718" s="11" t="s">
        <v>1</v>
      </c>
      <c r="R718" s="11" t="s">
        <v>1</v>
      </c>
      <c r="S718" s="11" t="s">
        <v>1</v>
      </c>
      <c r="T718" s="15">
        <v>8917.5</v>
      </c>
      <c r="U718" s="11" t="s">
        <v>1</v>
      </c>
      <c r="V718" s="11" t="s">
        <v>1</v>
      </c>
      <c r="W718" s="15">
        <v>118900</v>
      </c>
      <c r="X718" s="11" t="s">
        <v>1</v>
      </c>
      <c r="Y718" s="11" t="s">
        <v>1</v>
      </c>
      <c r="Z718" s="11" t="s">
        <v>1</v>
      </c>
      <c r="AA718" s="11" t="s">
        <v>1</v>
      </c>
    </row>
    <row r="719" spans="2:27" ht="63.75" x14ac:dyDescent="0.25">
      <c r="B719" s="10">
        <v>710</v>
      </c>
      <c r="C719" s="11" t="s">
        <v>31</v>
      </c>
      <c r="D719" s="11" t="s">
        <v>32</v>
      </c>
      <c r="E719" s="11" t="s">
        <v>1854</v>
      </c>
      <c r="F719" s="11" t="s">
        <v>1855</v>
      </c>
      <c r="G719" s="11" t="s">
        <v>1704</v>
      </c>
      <c r="H719" s="12">
        <v>44055</v>
      </c>
      <c r="I719" s="11" t="s">
        <v>393</v>
      </c>
      <c r="J719" s="11" t="s">
        <v>394</v>
      </c>
      <c r="K719" s="11"/>
      <c r="L719" s="13">
        <v>1</v>
      </c>
      <c r="M719" s="14">
        <v>34</v>
      </c>
      <c r="N719" s="15">
        <v>529119.4</v>
      </c>
      <c r="O719" s="15">
        <v>529119.4</v>
      </c>
      <c r="P719" s="15">
        <v>435412.34</v>
      </c>
      <c r="Q719" s="11" t="s">
        <v>1</v>
      </c>
      <c r="R719" s="11" t="s">
        <v>1</v>
      </c>
      <c r="S719" s="11" t="s">
        <v>1</v>
      </c>
      <c r="T719" s="15">
        <v>54023.1</v>
      </c>
      <c r="U719" s="11" t="s">
        <v>1</v>
      </c>
      <c r="V719" s="11" t="s">
        <v>1</v>
      </c>
      <c r="W719" s="15">
        <v>489435.44</v>
      </c>
      <c r="X719" s="11" t="s">
        <v>1</v>
      </c>
      <c r="Y719" s="15">
        <v>39683.96</v>
      </c>
      <c r="Z719" s="11" t="s">
        <v>1</v>
      </c>
      <c r="AA719" s="11" t="s">
        <v>1</v>
      </c>
    </row>
    <row r="720" spans="2:27" ht="38.25" x14ac:dyDescent="0.25">
      <c r="B720" s="10">
        <v>711</v>
      </c>
      <c r="C720" s="11" t="s">
        <v>31</v>
      </c>
      <c r="D720" s="11" t="s">
        <v>32</v>
      </c>
      <c r="E720" s="11" t="s">
        <v>1856</v>
      </c>
      <c r="F720" s="11" t="s">
        <v>1857</v>
      </c>
      <c r="G720" s="11" t="s">
        <v>1704</v>
      </c>
      <c r="H720" s="12">
        <v>44055</v>
      </c>
      <c r="I720" s="11" t="s">
        <v>692</v>
      </c>
      <c r="J720" s="11" t="s">
        <v>693</v>
      </c>
      <c r="K720" s="11"/>
      <c r="L720" s="13">
        <v>1</v>
      </c>
      <c r="M720" s="14">
        <v>35</v>
      </c>
      <c r="N720" s="15">
        <v>804763.45</v>
      </c>
      <c r="O720" s="15">
        <v>768433.45</v>
      </c>
      <c r="P720" s="15">
        <v>499481.74</v>
      </c>
      <c r="Q720" s="11" t="s">
        <v>1</v>
      </c>
      <c r="R720" s="11" t="s">
        <v>1</v>
      </c>
      <c r="S720" s="11" t="s">
        <v>1</v>
      </c>
      <c r="T720" s="11" t="s">
        <v>1</v>
      </c>
      <c r="U720" s="11" t="s">
        <v>1</v>
      </c>
      <c r="V720" s="11" t="s">
        <v>1</v>
      </c>
      <c r="W720" s="15">
        <v>499481.74</v>
      </c>
      <c r="X720" s="11" t="s">
        <v>1</v>
      </c>
      <c r="Y720" s="15">
        <v>268951.71000000002</v>
      </c>
      <c r="Z720" s="11" t="s">
        <v>1</v>
      </c>
      <c r="AA720" s="15">
        <v>36330</v>
      </c>
    </row>
    <row r="721" spans="2:27" ht="38.25" x14ac:dyDescent="0.25">
      <c r="B721" s="10">
        <v>712</v>
      </c>
      <c r="C721" s="11" t="s">
        <v>31</v>
      </c>
      <c r="D721" s="11" t="s">
        <v>32</v>
      </c>
      <c r="E721" s="11" t="s">
        <v>1858</v>
      </c>
      <c r="F721" s="11" t="s">
        <v>1859</v>
      </c>
      <c r="G721" s="11" t="s">
        <v>1704</v>
      </c>
      <c r="H721" s="12">
        <v>44055</v>
      </c>
      <c r="I721" s="11" t="s">
        <v>47</v>
      </c>
      <c r="J721" s="11" t="s">
        <v>48</v>
      </c>
      <c r="K721" s="11" t="s">
        <v>1860</v>
      </c>
      <c r="L721" s="13">
        <v>3</v>
      </c>
      <c r="M721" s="14">
        <v>35</v>
      </c>
      <c r="N721" s="15">
        <v>539675.02</v>
      </c>
      <c r="O721" s="15">
        <v>539675.02</v>
      </c>
      <c r="P721" s="15">
        <v>444098.56</v>
      </c>
      <c r="Q721" s="11" t="s">
        <v>1</v>
      </c>
      <c r="R721" s="11" t="s">
        <v>1</v>
      </c>
      <c r="S721" s="11" t="s">
        <v>1</v>
      </c>
      <c r="T721" s="15">
        <v>55100.82</v>
      </c>
      <c r="U721" s="11" t="s">
        <v>1</v>
      </c>
      <c r="V721" s="11" t="s">
        <v>1</v>
      </c>
      <c r="W721" s="15">
        <v>507280.65</v>
      </c>
      <c r="X721" s="15">
        <v>8081.27</v>
      </c>
      <c r="Y721" s="15">
        <v>32394.37</v>
      </c>
      <c r="Z721" s="11" t="s">
        <v>1</v>
      </c>
      <c r="AA721" s="11" t="s">
        <v>1</v>
      </c>
    </row>
    <row r="722" spans="2:27" ht="38.25" x14ac:dyDescent="0.25">
      <c r="B722" s="10">
        <v>713</v>
      </c>
      <c r="C722" s="11" t="s">
        <v>31</v>
      </c>
      <c r="D722" s="11" t="s">
        <v>32</v>
      </c>
      <c r="E722" s="11" t="s">
        <v>1861</v>
      </c>
      <c r="F722" s="11" t="s">
        <v>1862</v>
      </c>
      <c r="G722" s="11" t="s">
        <v>1704</v>
      </c>
      <c r="H722" s="12">
        <v>44055</v>
      </c>
      <c r="I722" s="11" t="s">
        <v>99</v>
      </c>
      <c r="J722" s="11" t="s">
        <v>100</v>
      </c>
      <c r="K722" s="11"/>
      <c r="L722" s="13">
        <v>1</v>
      </c>
      <c r="M722" s="14">
        <v>30</v>
      </c>
      <c r="N722" s="15">
        <v>877482.43</v>
      </c>
      <c r="O722" s="15">
        <v>819732.43</v>
      </c>
      <c r="P722" s="15">
        <v>456454.2</v>
      </c>
      <c r="Q722" s="11" t="s">
        <v>1</v>
      </c>
      <c r="R722" s="11" t="s">
        <v>1</v>
      </c>
      <c r="S722" s="11" t="s">
        <v>1</v>
      </c>
      <c r="T722" s="11" t="s">
        <v>1</v>
      </c>
      <c r="U722" s="11" t="s">
        <v>1</v>
      </c>
      <c r="V722" s="11" t="s">
        <v>1</v>
      </c>
      <c r="W722" s="15">
        <v>456454.2</v>
      </c>
      <c r="X722" s="11" t="s">
        <v>1</v>
      </c>
      <c r="Y722" s="15">
        <v>363278.23</v>
      </c>
      <c r="Z722" s="11" t="s">
        <v>1</v>
      </c>
      <c r="AA722" s="15">
        <v>57750</v>
      </c>
    </row>
    <row r="723" spans="2:27" ht="25.5" x14ac:dyDescent="0.25">
      <c r="B723" s="10">
        <v>714</v>
      </c>
      <c r="C723" s="11" t="s">
        <v>31</v>
      </c>
      <c r="D723" s="11" t="s">
        <v>32</v>
      </c>
      <c r="E723" s="11" t="s">
        <v>1863</v>
      </c>
      <c r="F723" s="11" t="s">
        <v>1864</v>
      </c>
      <c r="G723" s="11" t="s">
        <v>1704</v>
      </c>
      <c r="H723" s="12">
        <v>44055</v>
      </c>
      <c r="I723" s="11" t="s">
        <v>47</v>
      </c>
      <c r="J723" s="11" t="s">
        <v>48</v>
      </c>
      <c r="K723" s="11" t="s">
        <v>1865</v>
      </c>
      <c r="L723" s="13">
        <v>1</v>
      </c>
      <c r="M723" s="14">
        <v>36</v>
      </c>
      <c r="N723" s="15">
        <v>540092.97</v>
      </c>
      <c r="O723" s="15">
        <v>540092.97</v>
      </c>
      <c r="P723" s="15">
        <v>444442.51</v>
      </c>
      <c r="Q723" s="11" t="s">
        <v>1</v>
      </c>
      <c r="R723" s="11" t="s">
        <v>1</v>
      </c>
      <c r="S723" s="11" t="s">
        <v>1</v>
      </c>
      <c r="T723" s="15">
        <v>55143.49</v>
      </c>
      <c r="U723" s="11" t="s">
        <v>1</v>
      </c>
      <c r="V723" s="11" t="s">
        <v>1</v>
      </c>
      <c r="W723" s="15">
        <v>523890.18</v>
      </c>
      <c r="X723" s="15">
        <v>24304.18</v>
      </c>
      <c r="Y723" s="15">
        <v>16202.79</v>
      </c>
      <c r="Z723" s="11" t="s">
        <v>1</v>
      </c>
      <c r="AA723" s="11" t="s">
        <v>1</v>
      </c>
    </row>
    <row r="724" spans="2:27" ht="51" x14ac:dyDescent="0.25">
      <c r="B724" s="10">
        <v>715</v>
      </c>
      <c r="C724" s="11" t="s">
        <v>31</v>
      </c>
      <c r="D724" s="11" t="s">
        <v>32</v>
      </c>
      <c r="E724" s="11" t="s">
        <v>1866</v>
      </c>
      <c r="F724" s="11" t="s">
        <v>1867</v>
      </c>
      <c r="G724" s="11" t="s">
        <v>1704</v>
      </c>
      <c r="H724" s="12">
        <v>44055</v>
      </c>
      <c r="I724" s="11" t="s">
        <v>47</v>
      </c>
      <c r="J724" s="11" t="s">
        <v>48</v>
      </c>
      <c r="K724" s="11" t="s">
        <v>1868</v>
      </c>
      <c r="L724" s="13">
        <v>2</v>
      </c>
      <c r="M724" s="14">
        <v>36</v>
      </c>
      <c r="N724" s="15">
        <v>540500</v>
      </c>
      <c r="O724" s="15">
        <v>540500</v>
      </c>
      <c r="P724" s="15">
        <v>312409</v>
      </c>
      <c r="Q724" s="11" t="s">
        <v>1</v>
      </c>
      <c r="R724" s="11" t="s">
        <v>1</v>
      </c>
      <c r="S724" s="11" t="s">
        <v>1</v>
      </c>
      <c r="T724" s="15">
        <v>187551</v>
      </c>
      <c r="U724" s="11" t="s">
        <v>1</v>
      </c>
      <c r="V724" s="11" t="s">
        <v>1</v>
      </c>
      <c r="W724" s="15">
        <v>530200</v>
      </c>
      <c r="X724" s="15">
        <v>30240</v>
      </c>
      <c r="Y724" s="15">
        <v>10300</v>
      </c>
      <c r="Z724" s="11" t="s">
        <v>1</v>
      </c>
      <c r="AA724" s="11" t="s">
        <v>1</v>
      </c>
    </row>
    <row r="725" spans="2:27" ht="38.25" x14ac:dyDescent="0.25">
      <c r="B725" s="10">
        <v>716</v>
      </c>
      <c r="C725" s="11" t="s">
        <v>31</v>
      </c>
      <c r="D725" s="11" t="s">
        <v>32</v>
      </c>
      <c r="E725" s="11" t="s">
        <v>1869</v>
      </c>
      <c r="F725" s="11" t="s">
        <v>1870</v>
      </c>
      <c r="G725" s="11" t="s">
        <v>1704</v>
      </c>
      <c r="H725" s="12">
        <v>44055</v>
      </c>
      <c r="I725" s="11" t="s">
        <v>66</v>
      </c>
      <c r="J725" s="11" t="s">
        <v>67</v>
      </c>
      <c r="K725" s="11" t="s">
        <v>1871</v>
      </c>
      <c r="L725" s="13">
        <v>2</v>
      </c>
      <c r="M725" s="14">
        <v>35</v>
      </c>
      <c r="N725" s="15">
        <v>725996.03</v>
      </c>
      <c r="O725" s="15">
        <v>704158.17</v>
      </c>
      <c r="P725" s="15">
        <v>499979.58</v>
      </c>
      <c r="Q725" s="11" t="s">
        <v>1</v>
      </c>
      <c r="R725" s="11" t="s">
        <v>1</v>
      </c>
      <c r="S725" s="11" t="s">
        <v>1</v>
      </c>
      <c r="T725" s="11" t="s">
        <v>1</v>
      </c>
      <c r="U725" s="11" t="s">
        <v>1</v>
      </c>
      <c r="V725" s="11" t="s">
        <v>1</v>
      </c>
      <c r="W725" s="15">
        <v>499979.58</v>
      </c>
      <c r="X725" s="11" t="s">
        <v>1</v>
      </c>
      <c r="Y725" s="15">
        <v>204178.59</v>
      </c>
      <c r="Z725" s="11" t="s">
        <v>1</v>
      </c>
      <c r="AA725" s="15">
        <v>21837.86</v>
      </c>
    </row>
    <row r="726" spans="2:27" ht="38.25" x14ac:dyDescent="0.25">
      <c r="B726" s="10">
        <v>717</v>
      </c>
      <c r="C726" s="11" t="s">
        <v>31</v>
      </c>
      <c r="D726" s="11" t="s">
        <v>32</v>
      </c>
      <c r="E726" s="11" t="s">
        <v>1872</v>
      </c>
      <c r="F726" s="11" t="s">
        <v>1873</v>
      </c>
      <c r="G726" s="11" t="s">
        <v>1704</v>
      </c>
      <c r="H726" s="12">
        <v>44055</v>
      </c>
      <c r="I726" s="11" t="s">
        <v>47</v>
      </c>
      <c r="J726" s="11" t="s">
        <v>48</v>
      </c>
      <c r="K726" s="11" t="s">
        <v>1874</v>
      </c>
      <c r="L726" s="13">
        <v>4</v>
      </c>
      <c r="M726" s="14">
        <v>27</v>
      </c>
      <c r="N726" s="15">
        <v>540540.54</v>
      </c>
      <c r="O726" s="15">
        <v>540540.54</v>
      </c>
      <c r="P726" s="15">
        <v>444810.8</v>
      </c>
      <c r="Q726" s="11" t="s">
        <v>1</v>
      </c>
      <c r="R726" s="11" t="s">
        <v>1</v>
      </c>
      <c r="S726" s="11" t="s">
        <v>1</v>
      </c>
      <c r="T726" s="15">
        <v>55189.19</v>
      </c>
      <c r="U726" s="11" t="s">
        <v>1</v>
      </c>
      <c r="V726" s="11" t="s">
        <v>1</v>
      </c>
      <c r="W726" s="15">
        <v>507754.12</v>
      </c>
      <c r="X726" s="15">
        <v>7754.13</v>
      </c>
      <c r="Y726" s="15">
        <v>32786.42</v>
      </c>
      <c r="Z726" s="11" t="s">
        <v>1</v>
      </c>
      <c r="AA726" s="11" t="s">
        <v>1</v>
      </c>
    </row>
    <row r="727" spans="2:27" ht="51" x14ac:dyDescent="0.25">
      <c r="B727" s="10">
        <v>718</v>
      </c>
      <c r="C727" s="11" t="s">
        <v>31</v>
      </c>
      <c r="D727" s="11" t="s">
        <v>32</v>
      </c>
      <c r="E727" s="11" t="s">
        <v>1875</v>
      </c>
      <c r="F727" s="11" t="s">
        <v>1876</v>
      </c>
      <c r="G727" s="11" t="s">
        <v>1704</v>
      </c>
      <c r="H727" s="12">
        <v>44055</v>
      </c>
      <c r="I727" s="11" t="s">
        <v>1877</v>
      </c>
      <c r="J727" s="11" t="s">
        <v>1878</v>
      </c>
      <c r="K727" s="11"/>
      <c r="L727" s="13">
        <v>1</v>
      </c>
      <c r="M727" s="14">
        <v>24</v>
      </c>
      <c r="N727" s="15">
        <v>690295.34</v>
      </c>
      <c r="O727" s="15">
        <v>669085.34</v>
      </c>
      <c r="P727" s="15">
        <v>532274.11</v>
      </c>
      <c r="Q727" s="11" t="s">
        <v>1</v>
      </c>
      <c r="R727" s="11" t="s">
        <v>1</v>
      </c>
      <c r="S727" s="11" t="s">
        <v>1</v>
      </c>
      <c r="T727" s="11" t="s">
        <v>1</v>
      </c>
      <c r="U727" s="11" t="s">
        <v>1</v>
      </c>
      <c r="V727" s="11" t="s">
        <v>1</v>
      </c>
      <c r="W727" s="15">
        <v>532274.11</v>
      </c>
      <c r="X727" s="11" t="s">
        <v>1</v>
      </c>
      <c r="Y727" s="15">
        <v>136811.23000000001</v>
      </c>
      <c r="Z727" s="11" t="s">
        <v>1</v>
      </c>
      <c r="AA727" s="15">
        <v>21210</v>
      </c>
    </row>
    <row r="728" spans="2:27" ht="38.25" x14ac:dyDescent="0.25">
      <c r="B728" s="10">
        <v>719</v>
      </c>
      <c r="C728" s="11" t="s">
        <v>31</v>
      </c>
      <c r="D728" s="11" t="s">
        <v>32</v>
      </c>
      <c r="E728" s="11" t="s">
        <v>1879</v>
      </c>
      <c r="F728" s="11" t="s">
        <v>1880</v>
      </c>
      <c r="G728" s="11" t="s">
        <v>1704</v>
      </c>
      <c r="H728" s="12">
        <v>44055</v>
      </c>
      <c r="I728" s="11" t="s">
        <v>1881</v>
      </c>
      <c r="J728" s="11" t="s">
        <v>1882</v>
      </c>
      <c r="K728" s="11"/>
      <c r="L728" s="13">
        <v>1</v>
      </c>
      <c r="M728" s="14">
        <v>18</v>
      </c>
      <c r="N728" s="15">
        <v>715440.68</v>
      </c>
      <c r="O728" s="15">
        <v>714285.71</v>
      </c>
      <c r="P728" s="15">
        <v>500000</v>
      </c>
      <c r="Q728" s="11" t="s">
        <v>1</v>
      </c>
      <c r="R728" s="11" t="s">
        <v>1</v>
      </c>
      <c r="S728" s="11" t="s">
        <v>1</v>
      </c>
      <c r="T728" s="11" t="s">
        <v>1</v>
      </c>
      <c r="U728" s="11" t="s">
        <v>1</v>
      </c>
      <c r="V728" s="11" t="s">
        <v>1</v>
      </c>
      <c r="W728" s="15">
        <v>500000</v>
      </c>
      <c r="X728" s="11" t="s">
        <v>1</v>
      </c>
      <c r="Y728" s="15">
        <v>214285.71</v>
      </c>
      <c r="Z728" s="11" t="s">
        <v>1</v>
      </c>
      <c r="AA728" s="15">
        <v>1154.97</v>
      </c>
    </row>
    <row r="729" spans="2:27" ht="102" x14ac:dyDescent="0.25">
      <c r="B729" s="10">
        <v>720</v>
      </c>
      <c r="C729" s="11" t="s">
        <v>31</v>
      </c>
      <c r="D729" s="11" t="s">
        <v>32</v>
      </c>
      <c r="E729" s="11" t="s">
        <v>1883</v>
      </c>
      <c r="F729" s="11" t="s">
        <v>1884</v>
      </c>
      <c r="G729" s="11" t="s">
        <v>1704</v>
      </c>
      <c r="H729" s="12">
        <v>44055</v>
      </c>
      <c r="I729" s="11" t="s">
        <v>1617</v>
      </c>
      <c r="J729" s="11" t="s">
        <v>1618</v>
      </c>
      <c r="K729" s="11"/>
      <c r="L729" s="13">
        <v>1</v>
      </c>
      <c r="M729" s="14">
        <v>35</v>
      </c>
      <c r="N729" s="15">
        <v>425747.97</v>
      </c>
      <c r="O729" s="15">
        <v>425747.97</v>
      </c>
      <c r="P729" s="15">
        <v>303771.18</v>
      </c>
      <c r="Q729" s="11" t="s">
        <v>1</v>
      </c>
      <c r="R729" s="11" t="s">
        <v>1</v>
      </c>
      <c r="S729" s="11" t="s">
        <v>1</v>
      </c>
      <c r="T729" s="11" t="s">
        <v>1</v>
      </c>
      <c r="U729" s="11" t="s">
        <v>1</v>
      </c>
      <c r="V729" s="11" t="s">
        <v>1</v>
      </c>
      <c r="W729" s="15">
        <v>303771.18</v>
      </c>
      <c r="X729" s="11" t="s">
        <v>1</v>
      </c>
      <c r="Y729" s="15">
        <v>121976.79</v>
      </c>
      <c r="Z729" s="11" t="s">
        <v>1</v>
      </c>
      <c r="AA729" s="11" t="s">
        <v>1</v>
      </c>
    </row>
    <row r="730" spans="2:27" ht="38.25" x14ac:dyDescent="0.25">
      <c r="B730" s="10">
        <v>721</v>
      </c>
      <c r="C730" s="11" t="s">
        <v>31</v>
      </c>
      <c r="D730" s="11" t="s">
        <v>32</v>
      </c>
      <c r="E730" s="11" t="s">
        <v>1885</v>
      </c>
      <c r="F730" s="11" t="s">
        <v>1886</v>
      </c>
      <c r="G730" s="11" t="s">
        <v>1704</v>
      </c>
      <c r="H730" s="12">
        <v>44055</v>
      </c>
      <c r="I730" s="11" t="s">
        <v>489</v>
      </c>
      <c r="J730" s="11" t="s">
        <v>490</v>
      </c>
      <c r="K730" s="11" t="s">
        <v>1887</v>
      </c>
      <c r="L730" s="13">
        <v>3</v>
      </c>
      <c r="M730" s="14">
        <v>24</v>
      </c>
      <c r="N730" s="15">
        <v>540033.43999999994</v>
      </c>
      <c r="O730" s="15">
        <v>540033.43999999994</v>
      </c>
      <c r="P730" s="15">
        <v>444393.52</v>
      </c>
      <c r="Q730" s="11" t="s">
        <v>1</v>
      </c>
      <c r="R730" s="11" t="s">
        <v>1</v>
      </c>
      <c r="S730" s="11" t="s">
        <v>1</v>
      </c>
      <c r="T730" s="15">
        <v>55137.41</v>
      </c>
      <c r="U730" s="11" t="s">
        <v>1</v>
      </c>
      <c r="V730" s="11" t="s">
        <v>1</v>
      </c>
      <c r="W730" s="15">
        <v>523832.61</v>
      </c>
      <c r="X730" s="15">
        <v>24301.68</v>
      </c>
      <c r="Y730" s="15">
        <v>16200.83</v>
      </c>
      <c r="Z730" s="11" t="s">
        <v>1</v>
      </c>
      <c r="AA730" s="11" t="s">
        <v>1</v>
      </c>
    </row>
    <row r="731" spans="2:27" ht="51" x14ac:dyDescent="0.25">
      <c r="B731" s="10">
        <v>722</v>
      </c>
      <c r="C731" s="11" t="s">
        <v>31</v>
      </c>
      <c r="D731" s="11" t="s">
        <v>32</v>
      </c>
      <c r="E731" s="11" t="s">
        <v>1888</v>
      </c>
      <c r="F731" s="11" t="s">
        <v>1889</v>
      </c>
      <c r="G731" s="11" t="s">
        <v>1704</v>
      </c>
      <c r="H731" s="12">
        <v>44055</v>
      </c>
      <c r="I731" s="11" t="s">
        <v>54</v>
      </c>
      <c r="J731" s="11" t="s">
        <v>55</v>
      </c>
      <c r="K731" s="11" t="s">
        <v>1146</v>
      </c>
      <c r="L731" s="13">
        <v>2</v>
      </c>
      <c r="M731" s="14">
        <v>30</v>
      </c>
      <c r="N731" s="15">
        <v>531183.04</v>
      </c>
      <c r="O731" s="15">
        <v>531183.04</v>
      </c>
      <c r="P731" s="15">
        <v>437110.52</v>
      </c>
      <c r="Q731" s="11" t="s">
        <v>1</v>
      </c>
      <c r="R731" s="11" t="s">
        <v>1</v>
      </c>
      <c r="S731" s="11" t="s">
        <v>1</v>
      </c>
      <c r="T731" s="15">
        <v>54233.79</v>
      </c>
      <c r="U731" s="11" t="s">
        <v>1</v>
      </c>
      <c r="V731" s="11" t="s">
        <v>1</v>
      </c>
      <c r="W731" s="15">
        <v>496752.17</v>
      </c>
      <c r="X731" s="15">
        <v>5407.86</v>
      </c>
      <c r="Y731" s="15">
        <v>34430.870000000003</v>
      </c>
      <c r="Z731" s="11" t="s">
        <v>1</v>
      </c>
      <c r="AA731" s="11" t="s">
        <v>1</v>
      </c>
    </row>
    <row r="732" spans="2:27" ht="25.5" x14ac:dyDescent="0.25">
      <c r="B732" s="10">
        <v>723</v>
      </c>
      <c r="C732" s="11" t="s">
        <v>31</v>
      </c>
      <c r="D732" s="11" t="s">
        <v>32</v>
      </c>
      <c r="E732" s="11" t="s">
        <v>1890</v>
      </c>
      <c r="F732" s="11" t="s">
        <v>1891</v>
      </c>
      <c r="G732" s="11" t="s">
        <v>1704</v>
      </c>
      <c r="H732" s="12">
        <v>44055</v>
      </c>
      <c r="I732" s="11" t="s">
        <v>301</v>
      </c>
      <c r="J732" s="11" t="s">
        <v>302</v>
      </c>
      <c r="K732" s="11"/>
      <c r="L732" s="13">
        <v>1</v>
      </c>
      <c r="M732" s="14">
        <v>36</v>
      </c>
      <c r="N732" s="15">
        <v>206820</v>
      </c>
      <c r="O732" s="15">
        <v>206820</v>
      </c>
      <c r="P732" s="15">
        <v>170192.19</v>
      </c>
      <c r="Q732" s="11" t="s">
        <v>1</v>
      </c>
      <c r="R732" s="11" t="s">
        <v>1</v>
      </c>
      <c r="S732" s="11" t="s">
        <v>1</v>
      </c>
      <c r="T732" s="15">
        <v>21116.31</v>
      </c>
      <c r="U732" s="11" t="s">
        <v>1</v>
      </c>
      <c r="V732" s="11" t="s">
        <v>1</v>
      </c>
      <c r="W732" s="15">
        <v>191308.5</v>
      </c>
      <c r="X732" s="11" t="s">
        <v>1</v>
      </c>
      <c r="Y732" s="15">
        <v>15511.5</v>
      </c>
      <c r="Z732" s="11" t="s">
        <v>1</v>
      </c>
      <c r="AA732" s="11" t="s">
        <v>1</v>
      </c>
    </row>
    <row r="733" spans="2:27" ht="51" x14ac:dyDescent="0.25">
      <c r="B733" s="10">
        <v>724</v>
      </c>
      <c r="C733" s="11" t="s">
        <v>31</v>
      </c>
      <c r="D733" s="11" t="s">
        <v>32</v>
      </c>
      <c r="E733" s="11" t="s">
        <v>1892</v>
      </c>
      <c r="F733" s="11" t="s">
        <v>1893</v>
      </c>
      <c r="G733" s="11" t="s">
        <v>1704</v>
      </c>
      <c r="H733" s="12">
        <v>44055</v>
      </c>
      <c r="I733" s="11" t="s">
        <v>54</v>
      </c>
      <c r="J733" s="11" t="s">
        <v>55</v>
      </c>
      <c r="K733" s="11" t="s">
        <v>1399</v>
      </c>
      <c r="L733" s="13">
        <v>2</v>
      </c>
      <c r="M733" s="14">
        <v>30</v>
      </c>
      <c r="N733" s="15">
        <v>536588.24</v>
      </c>
      <c r="O733" s="15">
        <v>536588.24</v>
      </c>
      <c r="P733" s="15">
        <v>441558.46</v>
      </c>
      <c r="Q733" s="11" t="s">
        <v>1</v>
      </c>
      <c r="R733" s="11" t="s">
        <v>1</v>
      </c>
      <c r="S733" s="11" t="s">
        <v>1</v>
      </c>
      <c r="T733" s="15">
        <v>54785.66</v>
      </c>
      <c r="U733" s="11" t="s">
        <v>1</v>
      </c>
      <c r="V733" s="11" t="s">
        <v>1</v>
      </c>
      <c r="W733" s="15">
        <v>510244.15</v>
      </c>
      <c r="X733" s="15">
        <v>13900.03</v>
      </c>
      <c r="Y733" s="15">
        <v>26344.09</v>
      </c>
      <c r="Z733" s="11" t="s">
        <v>1</v>
      </c>
      <c r="AA733" s="11" t="s">
        <v>1</v>
      </c>
    </row>
    <row r="734" spans="2:27" ht="38.25" x14ac:dyDescent="0.25">
      <c r="B734" s="10">
        <v>725</v>
      </c>
      <c r="C734" s="11" t="s">
        <v>31</v>
      </c>
      <c r="D734" s="11" t="s">
        <v>32</v>
      </c>
      <c r="E734" s="11" t="s">
        <v>1894</v>
      </c>
      <c r="F734" s="11" t="s">
        <v>1895</v>
      </c>
      <c r="G734" s="11" t="s">
        <v>1704</v>
      </c>
      <c r="H734" s="12">
        <v>44055</v>
      </c>
      <c r="I734" s="11" t="s">
        <v>489</v>
      </c>
      <c r="J734" s="11" t="s">
        <v>490</v>
      </c>
      <c r="K734" s="11" t="s">
        <v>1896</v>
      </c>
      <c r="L734" s="13">
        <v>3</v>
      </c>
      <c r="M734" s="14">
        <v>35</v>
      </c>
      <c r="N734" s="15">
        <v>538767.28</v>
      </c>
      <c r="O734" s="15">
        <v>538767.28</v>
      </c>
      <c r="P734" s="15">
        <v>443351.59</v>
      </c>
      <c r="Q734" s="11" t="s">
        <v>1</v>
      </c>
      <c r="R734" s="11" t="s">
        <v>1</v>
      </c>
      <c r="S734" s="11" t="s">
        <v>1</v>
      </c>
      <c r="T734" s="15">
        <v>55008.13</v>
      </c>
      <c r="U734" s="11" t="s">
        <v>1</v>
      </c>
      <c r="V734" s="11" t="s">
        <v>1</v>
      </c>
      <c r="W734" s="15">
        <v>522439.46</v>
      </c>
      <c r="X734" s="15">
        <v>24079.74</v>
      </c>
      <c r="Y734" s="15">
        <v>16327.82</v>
      </c>
      <c r="Z734" s="11" t="s">
        <v>1</v>
      </c>
      <c r="AA734" s="11" t="s">
        <v>1</v>
      </c>
    </row>
    <row r="735" spans="2:27" ht="38.25" x14ac:dyDescent="0.25">
      <c r="B735" s="10">
        <v>726</v>
      </c>
      <c r="C735" s="11" t="s">
        <v>31</v>
      </c>
      <c r="D735" s="11" t="s">
        <v>32</v>
      </c>
      <c r="E735" s="11" t="s">
        <v>1897</v>
      </c>
      <c r="F735" s="11" t="s">
        <v>1898</v>
      </c>
      <c r="G735" s="11" t="s">
        <v>1704</v>
      </c>
      <c r="H735" s="12">
        <v>44055</v>
      </c>
      <c r="I735" s="11" t="s">
        <v>47</v>
      </c>
      <c r="J735" s="11" t="s">
        <v>48</v>
      </c>
      <c r="K735" s="11" t="s">
        <v>1899</v>
      </c>
      <c r="L735" s="13">
        <v>2</v>
      </c>
      <c r="M735" s="14">
        <v>35</v>
      </c>
      <c r="N735" s="15">
        <v>540540.53</v>
      </c>
      <c r="O735" s="15">
        <v>540540.53</v>
      </c>
      <c r="P735" s="15">
        <v>444810.81</v>
      </c>
      <c r="Q735" s="11" t="s">
        <v>1</v>
      </c>
      <c r="R735" s="11" t="s">
        <v>1</v>
      </c>
      <c r="S735" s="11" t="s">
        <v>1</v>
      </c>
      <c r="T735" s="15">
        <v>55189.19</v>
      </c>
      <c r="U735" s="11" t="s">
        <v>1</v>
      </c>
      <c r="V735" s="11" t="s">
        <v>1</v>
      </c>
      <c r="W735" s="15">
        <v>500000</v>
      </c>
      <c r="X735" s="11" t="s">
        <v>1</v>
      </c>
      <c r="Y735" s="15">
        <v>40540.53</v>
      </c>
      <c r="Z735" s="11" t="s">
        <v>1</v>
      </c>
      <c r="AA735" s="11" t="s">
        <v>1</v>
      </c>
    </row>
    <row r="736" spans="2:27" ht="38.25" x14ac:dyDescent="0.25">
      <c r="B736" s="10">
        <v>727</v>
      </c>
      <c r="C736" s="11" t="s">
        <v>31</v>
      </c>
      <c r="D736" s="11" t="s">
        <v>32</v>
      </c>
      <c r="E736" s="11" t="s">
        <v>1900</v>
      </c>
      <c r="F736" s="11" t="s">
        <v>1901</v>
      </c>
      <c r="G736" s="11" t="s">
        <v>1704</v>
      </c>
      <c r="H736" s="12">
        <v>44055</v>
      </c>
      <c r="I736" s="11" t="s">
        <v>54</v>
      </c>
      <c r="J736" s="11" t="s">
        <v>55</v>
      </c>
      <c r="K736" s="11" t="s">
        <v>1902</v>
      </c>
      <c r="L736" s="13">
        <v>1</v>
      </c>
      <c r="M736" s="14">
        <v>30</v>
      </c>
      <c r="N736" s="15">
        <v>540540</v>
      </c>
      <c r="O736" s="15">
        <v>540540</v>
      </c>
      <c r="P736" s="15">
        <v>444810.37</v>
      </c>
      <c r="Q736" s="11" t="s">
        <v>1</v>
      </c>
      <c r="R736" s="11" t="s">
        <v>1</v>
      </c>
      <c r="S736" s="11" t="s">
        <v>1</v>
      </c>
      <c r="T736" s="15">
        <v>55189.13</v>
      </c>
      <c r="U736" s="11" t="s">
        <v>1</v>
      </c>
      <c r="V736" s="11" t="s">
        <v>1</v>
      </c>
      <c r="W736" s="15">
        <v>511358.58</v>
      </c>
      <c r="X736" s="15">
        <v>11359.08</v>
      </c>
      <c r="Y736" s="15">
        <v>29181.42</v>
      </c>
      <c r="Z736" s="11" t="s">
        <v>1</v>
      </c>
      <c r="AA736" s="11" t="s">
        <v>1</v>
      </c>
    </row>
    <row r="737" spans="2:27" ht="76.5" x14ac:dyDescent="0.25">
      <c r="B737" s="10">
        <v>728</v>
      </c>
      <c r="C737" s="11" t="s">
        <v>31</v>
      </c>
      <c r="D737" s="11" t="s">
        <v>32</v>
      </c>
      <c r="E737" s="11" t="s">
        <v>1903</v>
      </c>
      <c r="F737" s="11" t="s">
        <v>1904</v>
      </c>
      <c r="G737" s="11" t="s">
        <v>1704</v>
      </c>
      <c r="H737" s="12">
        <v>44055</v>
      </c>
      <c r="I737" s="11" t="s">
        <v>47</v>
      </c>
      <c r="J737" s="11" t="s">
        <v>48</v>
      </c>
      <c r="K737" s="11" t="s">
        <v>1068</v>
      </c>
      <c r="L737" s="13">
        <v>4</v>
      </c>
      <c r="M737" s="14">
        <v>30</v>
      </c>
      <c r="N737" s="15">
        <v>540540</v>
      </c>
      <c r="O737" s="15">
        <v>540540</v>
      </c>
      <c r="P737" s="15">
        <v>444810.37</v>
      </c>
      <c r="Q737" s="11" t="s">
        <v>1</v>
      </c>
      <c r="R737" s="11" t="s">
        <v>1</v>
      </c>
      <c r="S737" s="11" t="s">
        <v>1</v>
      </c>
      <c r="T737" s="15">
        <v>55189.13</v>
      </c>
      <c r="U737" s="11" t="s">
        <v>1</v>
      </c>
      <c r="V737" s="11" t="s">
        <v>1</v>
      </c>
      <c r="W737" s="15">
        <v>499999.5</v>
      </c>
      <c r="X737" s="11" t="s">
        <v>1</v>
      </c>
      <c r="Y737" s="15">
        <v>40540.5</v>
      </c>
      <c r="Z737" s="11" t="s">
        <v>1</v>
      </c>
      <c r="AA737" s="11" t="s">
        <v>1</v>
      </c>
    </row>
    <row r="738" spans="2:27" ht="38.25" x14ac:dyDescent="0.25">
      <c r="B738" s="10">
        <v>729</v>
      </c>
      <c r="C738" s="11" t="s">
        <v>31</v>
      </c>
      <c r="D738" s="11" t="s">
        <v>32</v>
      </c>
      <c r="E738" s="11" t="s">
        <v>1905</v>
      </c>
      <c r="F738" s="11" t="s">
        <v>1446</v>
      </c>
      <c r="G738" s="11" t="s">
        <v>1704</v>
      </c>
      <c r="H738" s="12">
        <v>44055</v>
      </c>
      <c r="I738" s="11" t="s">
        <v>54</v>
      </c>
      <c r="J738" s="11" t="s">
        <v>55</v>
      </c>
      <c r="K738" s="11" t="s">
        <v>180</v>
      </c>
      <c r="L738" s="13">
        <v>2</v>
      </c>
      <c r="M738" s="14">
        <v>35</v>
      </c>
      <c r="N738" s="15">
        <v>300000</v>
      </c>
      <c r="O738" s="15">
        <v>300000</v>
      </c>
      <c r="P738" s="15">
        <v>246870</v>
      </c>
      <c r="Q738" s="11" t="s">
        <v>1</v>
      </c>
      <c r="R738" s="11" t="s">
        <v>1</v>
      </c>
      <c r="S738" s="11" t="s">
        <v>1</v>
      </c>
      <c r="T738" s="15">
        <v>30630</v>
      </c>
      <c r="U738" s="11" t="s">
        <v>1</v>
      </c>
      <c r="V738" s="11" t="s">
        <v>1</v>
      </c>
      <c r="W738" s="15">
        <v>285000</v>
      </c>
      <c r="X738" s="15">
        <v>7500</v>
      </c>
      <c r="Y738" s="15">
        <v>15000</v>
      </c>
      <c r="Z738" s="11" t="s">
        <v>1</v>
      </c>
      <c r="AA738" s="11" t="s">
        <v>1</v>
      </c>
    </row>
    <row r="739" spans="2:27" ht="38.25" x14ac:dyDescent="0.25">
      <c r="B739" s="10">
        <v>730</v>
      </c>
      <c r="C739" s="11" t="s">
        <v>31</v>
      </c>
      <c r="D739" s="11" t="s">
        <v>32</v>
      </c>
      <c r="E739" s="11" t="s">
        <v>1906</v>
      </c>
      <c r="F739" s="11" t="s">
        <v>1907</v>
      </c>
      <c r="G739" s="11" t="s">
        <v>1704</v>
      </c>
      <c r="H739" s="12">
        <v>44055</v>
      </c>
      <c r="I739" s="11" t="s">
        <v>47</v>
      </c>
      <c r="J739" s="11" t="s">
        <v>48</v>
      </c>
      <c r="K739" s="11"/>
      <c r="L739" s="13">
        <v>1</v>
      </c>
      <c r="M739" s="14">
        <v>33</v>
      </c>
      <c r="N739" s="15">
        <v>540540</v>
      </c>
      <c r="O739" s="15">
        <v>540540</v>
      </c>
      <c r="P739" s="15">
        <v>444810.36</v>
      </c>
      <c r="Q739" s="11" t="s">
        <v>1</v>
      </c>
      <c r="R739" s="11" t="s">
        <v>1</v>
      </c>
      <c r="S739" s="11" t="s">
        <v>1</v>
      </c>
      <c r="T739" s="15">
        <v>55189.13</v>
      </c>
      <c r="U739" s="11" t="s">
        <v>1</v>
      </c>
      <c r="V739" s="11" t="s">
        <v>1</v>
      </c>
      <c r="W739" s="15">
        <v>540540</v>
      </c>
      <c r="X739" s="15">
        <v>40540.51</v>
      </c>
      <c r="Y739" s="11" t="s">
        <v>1</v>
      </c>
      <c r="Z739" s="11" t="s">
        <v>1</v>
      </c>
      <c r="AA739" s="11" t="s">
        <v>1</v>
      </c>
    </row>
    <row r="740" spans="2:27" ht="63.75" x14ac:dyDescent="0.25">
      <c r="B740" s="10">
        <v>731</v>
      </c>
      <c r="C740" s="11" t="s">
        <v>31</v>
      </c>
      <c r="D740" s="11" t="s">
        <v>32</v>
      </c>
      <c r="E740" s="11" t="s">
        <v>1908</v>
      </c>
      <c r="F740" s="11" t="s">
        <v>1909</v>
      </c>
      <c r="G740" s="11" t="s">
        <v>1704</v>
      </c>
      <c r="H740" s="12">
        <v>44055</v>
      </c>
      <c r="I740" s="11" t="s">
        <v>1910</v>
      </c>
      <c r="J740" s="11" t="s">
        <v>1911</v>
      </c>
      <c r="K740" s="11" t="s">
        <v>180</v>
      </c>
      <c r="L740" s="13">
        <v>1</v>
      </c>
      <c r="M740" s="14">
        <v>34</v>
      </c>
      <c r="N740" s="15">
        <v>141736</v>
      </c>
      <c r="O740" s="15">
        <v>141736</v>
      </c>
      <c r="P740" s="15">
        <v>141736</v>
      </c>
      <c r="Q740" s="11" t="s">
        <v>1</v>
      </c>
      <c r="R740" s="11" t="s">
        <v>1</v>
      </c>
      <c r="S740" s="11" t="s">
        <v>1</v>
      </c>
      <c r="T740" s="11" t="s">
        <v>1</v>
      </c>
      <c r="U740" s="11" t="s">
        <v>1</v>
      </c>
      <c r="V740" s="11" t="s">
        <v>1</v>
      </c>
      <c r="W740" s="15">
        <v>141736</v>
      </c>
      <c r="X740" s="11" t="s">
        <v>1</v>
      </c>
      <c r="Y740" s="11" t="s">
        <v>1</v>
      </c>
      <c r="Z740" s="11" t="s">
        <v>1</v>
      </c>
      <c r="AA740" s="11" t="s">
        <v>1</v>
      </c>
    </row>
    <row r="741" spans="2:27" ht="63.75" x14ac:dyDescent="0.25">
      <c r="B741" s="10">
        <v>732</v>
      </c>
      <c r="C741" s="11" t="s">
        <v>31</v>
      </c>
      <c r="D741" s="11" t="s">
        <v>32</v>
      </c>
      <c r="E741" s="11" t="s">
        <v>1912</v>
      </c>
      <c r="F741" s="11" t="s">
        <v>1913</v>
      </c>
      <c r="G741" s="11" t="s">
        <v>1704</v>
      </c>
      <c r="H741" s="12">
        <v>44055</v>
      </c>
      <c r="I741" s="11" t="s">
        <v>66</v>
      </c>
      <c r="J741" s="11" t="s">
        <v>67</v>
      </c>
      <c r="K741" s="11" t="s">
        <v>1914</v>
      </c>
      <c r="L741" s="13">
        <v>4</v>
      </c>
      <c r="M741" s="14">
        <v>35</v>
      </c>
      <c r="N741" s="15">
        <v>540540</v>
      </c>
      <c r="O741" s="15">
        <v>540540</v>
      </c>
      <c r="P741" s="15">
        <v>444810.37</v>
      </c>
      <c r="Q741" s="11" t="s">
        <v>1</v>
      </c>
      <c r="R741" s="11" t="s">
        <v>1</v>
      </c>
      <c r="S741" s="11" t="s">
        <v>1</v>
      </c>
      <c r="T741" s="15">
        <v>55189.13</v>
      </c>
      <c r="U741" s="11" t="s">
        <v>1</v>
      </c>
      <c r="V741" s="11" t="s">
        <v>1</v>
      </c>
      <c r="W741" s="15">
        <v>516215.68</v>
      </c>
      <c r="X741" s="15">
        <v>16216.18</v>
      </c>
      <c r="Y741" s="15">
        <v>24324.32</v>
      </c>
      <c r="Z741" s="11" t="s">
        <v>1</v>
      </c>
      <c r="AA741" s="11" t="s">
        <v>1</v>
      </c>
    </row>
    <row r="742" spans="2:27" ht="51" x14ac:dyDescent="0.25">
      <c r="B742" s="10">
        <v>733</v>
      </c>
      <c r="C742" s="11" t="s">
        <v>31</v>
      </c>
      <c r="D742" s="11" t="s">
        <v>32</v>
      </c>
      <c r="E742" s="11" t="s">
        <v>1915</v>
      </c>
      <c r="F742" s="11" t="s">
        <v>1916</v>
      </c>
      <c r="G742" s="11" t="s">
        <v>1704</v>
      </c>
      <c r="H742" s="12">
        <v>44055</v>
      </c>
      <c r="I742" s="11" t="s">
        <v>284</v>
      </c>
      <c r="J742" s="11" t="s">
        <v>285</v>
      </c>
      <c r="K742" s="11"/>
      <c r="L742" s="13">
        <v>1</v>
      </c>
      <c r="M742" s="14">
        <v>33</v>
      </c>
      <c r="N742" s="15">
        <v>591729.34</v>
      </c>
      <c r="O742" s="15">
        <v>591729.34</v>
      </c>
      <c r="P742" s="15">
        <v>384624.09</v>
      </c>
      <c r="Q742" s="11" t="s">
        <v>1</v>
      </c>
      <c r="R742" s="11" t="s">
        <v>1</v>
      </c>
      <c r="S742" s="11" t="s">
        <v>1</v>
      </c>
      <c r="T742" s="11" t="s">
        <v>1</v>
      </c>
      <c r="U742" s="11" t="s">
        <v>1</v>
      </c>
      <c r="V742" s="11" t="s">
        <v>1</v>
      </c>
      <c r="W742" s="15">
        <v>384624.09</v>
      </c>
      <c r="X742" s="11" t="s">
        <v>1</v>
      </c>
      <c r="Y742" s="15">
        <v>207105.25</v>
      </c>
      <c r="Z742" s="11" t="s">
        <v>1</v>
      </c>
      <c r="AA742" s="11" t="s">
        <v>1</v>
      </c>
    </row>
    <row r="743" spans="2:27" ht="63.75" x14ac:dyDescent="0.25">
      <c r="B743" s="10">
        <v>734</v>
      </c>
      <c r="C743" s="11" t="s">
        <v>31</v>
      </c>
      <c r="D743" s="11" t="s">
        <v>32</v>
      </c>
      <c r="E743" s="11" t="s">
        <v>1917</v>
      </c>
      <c r="F743" s="11" t="s">
        <v>1918</v>
      </c>
      <c r="G743" s="11" t="s">
        <v>1704</v>
      </c>
      <c r="H743" s="12">
        <v>44055</v>
      </c>
      <c r="I743" s="11" t="s">
        <v>47</v>
      </c>
      <c r="J743" s="11" t="s">
        <v>48</v>
      </c>
      <c r="K743" s="11" t="s">
        <v>1919</v>
      </c>
      <c r="L743" s="13">
        <v>2</v>
      </c>
      <c r="M743" s="14">
        <v>30</v>
      </c>
      <c r="N743" s="15">
        <v>540540</v>
      </c>
      <c r="O743" s="15">
        <v>540540</v>
      </c>
      <c r="P743" s="15">
        <v>444810.36</v>
      </c>
      <c r="Q743" s="11" t="s">
        <v>1</v>
      </c>
      <c r="R743" s="11" t="s">
        <v>1</v>
      </c>
      <c r="S743" s="11" t="s">
        <v>1</v>
      </c>
      <c r="T743" s="15">
        <v>55189.13</v>
      </c>
      <c r="U743" s="11" t="s">
        <v>1</v>
      </c>
      <c r="V743" s="11" t="s">
        <v>1</v>
      </c>
      <c r="W743" s="15">
        <v>522296.77</v>
      </c>
      <c r="X743" s="15">
        <v>22297.279999999999</v>
      </c>
      <c r="Y743" s="15">
        <v>18243.23</v>
      </c>
      <c r="Z743" s="11" t="s">
        <v>1</v>
      </c>
      <c r="AA743" s="11" t="s">
        <v>1</v>
      </c>
    </row>
    <row r="744" spans="2:27" ht="51" x14ac:dyDescent="0.25">
      <c r="B744" s="10">
        <v>735</v>
      </c>
      <c r="C744" s="11" t="s">
        <v>31</v>
      </c>
      <c r="D744" s="11" t="s">
        <v>32</v>
      </c>
      <c r="E744" s="11" t="s">
        <v>1920</v>
      </c>
      <c r="F744" s="11" t="s">
        <v>1921</v>
      </c>
      <c r="G744" s="11" t="s">
        <v>1704</v>
      </c>
      <c r="H744" s="12">
        <v>44055</v>
      </c>
      <c r="I744" s="11" t="s">
        <v>284</v>
      </c>
      <c r="J744" s="11" t="s">
        <v>285</v>
      </c>
      <c r="K744" s="11"/>
      <c r="L744" s="13">
        <v>1</v>
      </c>
      <c r="M744" s="14">
        <v>33</v>
      </c>
      <c r="N744" s="15">
        <v>617644.09</v>
      </c>
      <c r="O744" s="15">
        <v>617644.09</v>
      </c>
      <c r="P744" s="15">
        <v>401468.66</v>
      </c>
      <c r="Q744" s="11" t="s">
        <v>1</v>
      </c>
      <c r="R744" s="11" t="s">
        <v>1</v>
      </c>
      <c r="S744" s="11" t="s">
        <v>1</v>
      </c>
      <c r="T744" s="11" t="s">
        <v>1</v>
      </c>
      <c r="U744" s="11" t="s">
        <v>1</v>
      </c>
      <c r="V744" s="11" t="s">
        <v>1</v>
      </c>
      <c r="W744" s="15">
        <v>401468.66</v>
      </c>
      <c r="X744" s="11" t="s">
        <v>1</v>
      </c>
      <c r="Y744" s="15">
        <v>216175.43</v>
      </c>
      <c r="Z744" s="11" t="s">
        <v>1</v>
      </c>
      <c r="AA744" s="11" t="s">
        <v>1</v>
      </c>
    </row>
    <row r="745" spans="2:27" ht="51" x14ac:dyDescent="0.25">
      <c r="B745" s="10">
        <v>736</v>
      </c>
      <c r="C745" s="11" t="s">
        <v>31</v>
      </c>
      <c r="D745" s="11" t="s">
        <v>32</v>
      </c>
      <c r="E745" s="11" t="s">
        <v>1922</v>
      </c>
      <c r="F745" s="11" t="s">
        <v>1923</v>
      </c>
      <c r="G745" s="11" t="s">
        <v>1704</v>
      </c>
      <c r="H745" s="12">
        <v>44055</v>
      </c>
      <c r="I745" s="11" t="s">
        <v>284</v>
      </c>
      <c r="J745" s="11" t="s">
        <v>285</v>
      </c>
      <c r="K745" s="11"/>
      <c r="L745" s="13">
        <v>1</v>
      </c>
      <c r="M745" s="14">
        <v>30</v>
      </c>
      <c r="N745" s="15">
        <v>535872.59</v>
      </c>
      <c r="O745" s="15">
        <v>535872.59</v>
      </c>
      <c r="P745" s="15">
        <v>309734.36</v>
      </c>
      <c r="Q745" s="11" t="s">
        <v>1</v>
      </c>
      <c r="R745" s="11" t="s">
        <v>1</v>
      </c>
      <c r="S745" s="11" t="s">
        <v>1</v>
      </c>
      <c r="T745" s="15">
        <v>185947.8</v>
      </c>
      <c r="U745" s="11" t="s">
        <v>1</v>
      </c>
      <c r="V745" s="11" t="s">
        <v>1</v>
      </c>
      <c r="W745" s="15">
        <v>495682.16</v>
      </c>
      <c r="X745" s="11" t="s">
        <v>1</v>
      </c>
      <c r="Y745" s="15">
        <v>40190.43</v>
      </c>
      <c r="Z745" s="11" t="s">
        <v>1</v>
      </c>
      <c r="AA745" s="11" t="s">
        <v>1</v>
      </c>
    </row>
    <row r="746" spans="2:27" ht="51" x14ac:dyDescent="0.25">
      <c r="B746" s="10">
        <v>737</v>
      </c>
      <c r="C746" s="11" t="s">
        <v>31</v>
      </c>
      <c r="D746" s="11" t="s">
        <v>32</v>
      </c>
      <c r="E746" s="11" t="s">
        <v>1924</v>
      </c>
      <c r="F746" s="11" t="s">
        <v>1925</v>
      </c>
      <c r="G746" s="11" t="s">
        <v>1704</v>
      </c>
      <c r="H746" s="12">
        <v>44055</v>
      </c>
      <c r="I746" s="11" t="s">
        <v>284</v>
      </c>
      <c r="J746" s="11" t="s">
        <v>285</v>
      </c>
      <c r="K746" s="11"/>
      <c r="L746" s="13">
        <v>1</v>
      </c>
      <c r="M746" s="14">
        <v>30</v>
      </c>
      <c r="N746" s="15">
        <v>512713.12</v>
      </c>
      <c r="O746" s="15">
        <v>512713.12</v>
      </c>
      <c r="P746" s="15">
        <v>296348.18</v>
      </c>
      <c r="Q746" s="11" t="s">
        <v>1</v>
      </c>
      <c r="R746" s="11" t="s">
        <v>1</v>
      </c>
      <c r="S746" s="11" t="s">
        <v>1</v>
      </c>
      <c r="T746" s="15">
        <v>177911.45</v>
      </c>
      <c r="U746" s="11" t="s">
        <v>1</v>
      </c>
      <c r="V746" s="11" t="s">
        <v>1</v>
      </c>
      <c r="W746" s="15">
        <v>474259.63</v>
      </c>
      <c r="X746" s="11" t="s">
        <v>1</v>
      </c>
      <c r="Y746" s="15">
        <v>38453.49</v>
      </c>
      <c r="Z746" s="11" t="s">
        <v>1</v>
      </c>
      <c r="AA746" s="11" t="s">
        <v>1</v>
      </c>
    </row>
    <row r="747" spans="2:27" ht="76.5" x14ac:dyDescent="0.25">
      <c r="B747" s="10">
        <v>738</v>
      </c>
      <c r="C747" s="11" t="s">
        <v>31</v>
      </c>
      <c r="D747" s="11" t="s">
        <v>32</v>
      </c>
      <c r="E747" s="11" t="s">
        <v>1926</v>
      </c>
      <c r="F747" s="11" t="s">
        <v>1927</v>
      </c>
      <c r="G747" s="11" t="s">
        <v>1704</v>
      </c>
      <c r="H747" s="12">
        <v>44055</v>
      </c>
      <c r="I747" s="11" t="s">
        <v>284</v>
      </c>
      <c r="J747" s="11" t="s">
        <v>285</v>
      </c>
      <c r="K747" s="11" t="s">
        <v>1621</v>
      </c>
      <c r="L747" s="13">
        <v>1</v>
      </c>
      <c r="M747" s="14">
        <v>36</v>
      </c>
      <c r="N747" s="15">
        <v>500058.08</v>
      </c>
      <c r="O747" s="15">
        <v>496067.29</v>
      </c>
      <c r="P747" s="15">
        <v>408213.78</v>
      </c>
      <c r="Q747" s="11" t="s">
        <v>1</v>
      </c>
      <c r="R747" s="11" t="s">
        <v>1</v>
      </c>
      <c r="S747" s="11" t="s">
        <v>1</v>
      </c>
      <c r="T747" s="15">
        <v>50648.46</v>
      </c>
      <c r="U747" s="11" t="s">
        <v>1</v>
      </c>
      <c r="V747" s="11" t="s">
        <v>1</v>
      </c>
      <c r="W747" s="15">
        <v>483922.41</v>
      </c>
      <c r="X747" s="15">
        <v>25060.17</v>
      </c>
      <c r="Y747" s="15">
        <v>12144.88</v>
      </c>
      <c r="Z747" s="11" t="s">
        <v>1</v>
      </c>
      <c r="AA747" s="15">
        <v>3990.79</v>
      </c>
    </row>
    <row r="748" spans="2:27" ht="38.25" x14ac:dyDescent="0.25">
      <c r="B748" s="10">
        <v>739</v>
      </c>
      <c r="C748" s="11" t="s">
        <v>31</v>
      </c>
      <c r="D748" s="11" t="s">
        <v>32</v>
      </c>
      <c r="E748" s="11" t="s">
        <v>1928</v>
      </c>
      <c r="F748" s="11" t="s">
        <v>1464</v>
      </c>
      <c r="G748" s="11" t="s">
        <v>1704</v>
      </c>
      <c r="H748" s="12">
        <v>44055</v>
      </c>
      <c r="I748" s="11" t="s">
        <v>284</v>
      </c>
      <c r="J748" s="11" t="s">
        <v>285</v>
      </c>
      <c r="K748" s="11" t="s">
        <v>1186</v>
      </c>
      <c r="L748" s="13">
        <v>2</v>
      </c>
      <c r="M748" s="14">
        <v>36</v>
      </c>
      <c r="N748" s="15">
        <v>499972.11</v>
      </c>
      <c r="O748" s="15">
        <v>499972.11</v>
      </c>
      <c r="P748" s="15">
        <v>411427.05</v>
      </c>
      <c r="Q748" s="11" t="s">
        <v>1</v>
      </c>
      <c r="R748" s="11" t="s">
        <v>1</v>
      </c>
      <c r="S748" s="11" t="s">
        <v>1</v>
      </c>
      <c r="T748" s="15">
        <v>51047.16</v>
      </c>
      <c r="U748" s="11" t="s">
        <v>1</v>
      </c>
      <c r="V748" s="11" t="s">
        <v>1</v>
      </c>
      <c r="W748" s="15">
        <v>462474.21</v>
      </c>
      <c r="X748" s="11" t="s">
        <v>1</v>
      </c>
      <c r="Y748" s="15">
        <v>37497.9</v>
      </c>
      <c r="Z748" s="11" t="s">
        <v>1</v>
      </c>
      <c r="AA748" s="11" t="s">
        <v>1</v>
      </c>
    </row>
    <row r="749" spans="2:27" ht="25.5" x14ac:dyDescent="0.25">
      <c r="B749" s="10">
        <v>740</v>
      </c>
      <c r="C749" s="11" t="s">
        <v>31</v>
      </c>
      <c r="D749" s="11" t="s">
        <v>32</v>
      </c>
      <c r="E749" s="11" t="s">
        <v>1929</v>
      </c>
      <c r="F749" s="11" t="s">
        <v>1930</v>
      </c>
      <c r="G749" s="11" t="s">
        <v>1704</v>
      </c>
      <c r="H749" s="12">
        <v>44055</v>
      </c>
      <c r="I749" s="11" t="s">
        <v>284</v>
      </c>
      <c r="J749" s="11" t="s">
        <v>285</v>
      </c>
      <c r="K749" s="11"/>
      <c r="L749" s="13">
        <v>1</v>
      </c>
      <c r="M749" s="14">
        <v>36</v>
      </c>
      <c r="N749" s="15">
        <v>497097.09</v>
      </c>
      <c r="O749" s="15">
        <v>497097.09</v>
      </c>
      <c r="P749" s="15">
        <v>298258.26</v>
      </c>
      <c r="Q749" s="11" t="s">
        <v>1</v>
      </c>
      <c r="R749" s="11" t="s">
        <v>1</v>
      </c>
      <c r="S749" s="11" t="s">
        <v>1</v>
      </c>
      <c r="T749" s="11" t="s">
        <v>1</v>
      </c>
      <c r="U749" s="11" t="s">
        <v>1</v>
      </c>
      <c r="V749" s="11" t="s">
        <v>1</v>
      </c>
      <c r="W749" s="15">
        <v>298258.26</v>
      </c>
      <c r="X749" s="11" t="s">
        <v>1</v>
      </c>
      <c r="Y749" s="15">
        <v>198838.83</v>
      </c>
      <c r="Z749" s="11" t="s">
        <v>1</v>
      </c>
      <c r="AA749" s="11" t="s">
        <v>1</v>
      </c>
    </row>
    <row r="750" spans="2:27" ht="51" x14ac:dyDescent="0.25">
      <c r="B750" s="10">
        <v>741</v>
      </c>
      <c r="C750" s="11" t="s">
        <v>31</v>
      </c>
      <c r="D750" s="11" t="s">
        <v>32</v>
      </c>
      <c r="E750" s="11" t="s">
        <v>1931</v>
      </c>
      <c r="F750" s="11" t="s">
        <v>1932</v>
      </c>
      <c r="G750" s="11" t="s">
        <v>1704</v>
      </c>
      <c r="H750" s="12">
        <v>44055</v>
      </c>
      <c r="I750" s="11" t="s">
        <v>678</v>
      </c>
      <c r="J750" s="11" t="s">
        <v>679</v>
      </c>
      <c r="K750" s="11" t="s">
        <v>1519</v>
      </c>
      <c r="L750" s="13">
        <v>2</v>
      </c>
      <c r="M750" s="14">
        <v>36</v>
      </c>
      <c r="N750" s="15">
        <v>695993.04</v>
      </c>
      <c r="O750" s="15">
        <v>680033.04</v>
      </c>
      <c r="P750" s="15">
        <v>499781.81</v>
      </c>
      <c r="Q750" s="11" t="s">
        <v>1</v>
      </c>
      <c r="R750" s="11" t="s">
        <v>1</v>
      </c>
      <c r="S750" s="11" t="s">
        <v>1</v>
      </c>
      <c r="T750" s="11" t="s">
        <v>1</v>
      </c>
      <c r="U750" s="11" t="s">
        <v>1</v>
      </c>
      <c r="V750" s="11" t="s">
        <v>1</v>
      </c>
      <c r="W750" s="15">
        <v>499781.81</v>
      </c>
      <c r="X750" s="11" t="s">
        <v>1</v>
      </c>
      <c r="Y750" s="15">
        <v>180251.23</v>
      </c>
      <c r="Z750" s="11" t="s">
        <v>1</v>
      </c>
      <c r="AA750" s="15">
        <v>15960</v>
      </c>
    </row>
    <row r="751" spans="2:27" ht="51" x14ac:dyDescent="0.25">
      <c r="B751" s="10">
        <v>742</v>
      </c>
      <c r="C751" s="11" t="s">
        <v>31</v>
      </c>
      <c r="D751" s="11" t="s">
        <v>32</v>
      </c>
      <c r="E751" s="11" t="s">
        <v>1933</v>
      </c>
      <c r="F751" s="11" t="s">
        <v>1934</v>
      </c>
      <c r="G751" s="11" t="s">
        <v>1704</v>
      </c>
      <c r="H751" s="12">
        <v>44055</v>
      </c>
      <c r="I751" s="11" t="s">
        <v>54</v>
      </c>
      <c r="J751" s="11" t="s">
        <v>55</v>
      </c>
      <c r="K751" s="11" t="s">
        <v>1391</v>
      </c>
      <c r="L751" s="13">
        <v>2</v>
      </c>
      <c r="M751" s="14">
        <v>30</v>
      </c>
      <c r="N751" s="15">
        <v>514227.55</v>
      </c>
      <c r="O751" s="15">
        <v>514227.55</v>
      </c>
      <c r="P751" s="15">
        <v>423157.84</v>
      </c>
      <c r="Q751" s="11" t="s">
        <v>1</v>
      </c>
      <c r="R751" s="11" t="s">
        <v>1</v>
      </c>
      <c r="S751" s="11" t="s">
        <v>1</v>
      </c>
      <c r="T751" s="15">
        <v>52502.63</v>
      </c>
      <c r="U751" s="11" t="s">
        <v>1</v>
      </c>
      <c r="V751" s="11" t="s">
        <v>1</v>
      </c>
      <c r="W751" s="15">
        <v>483186.63</v>
      </c>
      <c r="X751" s="15">
        <v>7526.16</v>
      </c>
      <c r="Y751" s="15">
        <v>31040.92</v>
      </c>
      <c r="Z751" s="11" t="s">
        <v>1</v>
      </c>
      <c r="AA751" s="11" t="s">
        <v>1</v>
      </c>
    </row>
    <row r="752" spans="2:27" ht="25.5" x14ac:dyDescent="0.25">
      <c r="B752" s="10">
        <v>743</v>
      </c>
      <c r="C752" s="11" t="s">
        <v>31</v>
      </c>
      <c r="D752" s="11" t="s">
        <v>32</v>
      </c>
      <c r="E752" s="11" t="s">
        <v>1935</v>
      </c>
      <c r="F752" s="11" t="s">
        <v>1936</v>
      </c>
      <c r="G752" s="11" t="s">
        <v>1704</v>
      </c>
      <c r="H752" s="12">
        <v>44055</v>
      </c>
      <c r="I752" s="11" t="s">
        <v>1937</v>
      </c>
      <c r="J752" s="11" t="s">
        <v>1938</v>
      </c>
      <c r="K752" s="11"/>
      <c r="L752" s="13">
        <v>1</v>
      </c>
      <c r="M752" s="14">
        <v>24</v>
      </c>
      <c r="N752" s="15">
        <v>726500</v>
      </c>
      <c r="O752" s="15">
        <v>640400</v>
      </c>
      <c r="P752" s="15">
        <v>448280</v>
      </c>
      <c r="Q752" s="11" t="s">
        <v>1</v>
      </c>
      <c r="R752" s="11" t="s">
        <v>1</v>
      </c>
      <c r="S752" s="11" t="s">
        <v>1</v>
      </c>
      <c r="T752" s="11" t="s">
        <v>1</v>
      </c>
      <c r="U752" s="11" t="s">
        <v>1</v>
      </c>
      <c r="V752" s="11" t="s">
        <v>1</v>
      </c>
      <c r="W752" s="15">
        <v>448280</v>
      </c>
      <c r="X752" s="11" t="s">
        <v>1</v>
      </c>
      <c r="Y752" s="15">
        <v>192120</v>
      </c>
      <c r="Z752" s="11" t="s">
        <v>1</v>
      </c>
      <c r="AA752" s="15">
        <v>86100</v>
      </c>
    </row>
    <row r="753" spans="2:27" ht="38.25" x14ac:dyDescent="0.25">
      <c r="B753" s="10">
        <v>744</v>
      </c>
      <c r="C753" s="11" t="s">
        <v>31</v>
      </c>
      <c r="D753" s="11" t="s">
        <v>32</v>
      </c>
      <c r="E753" s="11" t="s">
        <v>1939</v>
      </c>
      <c r="F753" s="11" t="s">
        <v>1940</v>
      </c>
      <c r="G753" s="11" t="s">
        <v>1704</v>
      </c>
      <c r="H753" s="12">
        <v>44055</v>
      </c>
      <c r="I753" s="11" t="s">
        <v>1937</v>
      </c>
      <c r="J753" s="11" t="s">
        <v>1938</v>
      </c>
      <c r="K753" s="11"/>
      <c r="L753" s="13">
        <v>1</v>
      </c>
      <c r="M753" s="14">
        <v>24</v>
      </c>
      <c r="N753" s="15">
        <v>721680</v>
      </c>
      <c r="O753" s="15">
        <v>636000</v>
      </c>
      <c r="P753" s="15">
        <v>445200</v>
      </c>
      <c r="Q753" s="11" t="s">
        <v>1</v>
      </c>
      <c r="R753" s="11" t="s">
        <v>1</v>
      </c>
      <c r="S753" s="11" t="s">
        <v>1</v>
      </c>
      <c r="T753" s="11" t="s">
        <v>1</v>
      </c>
      <c r="U753" s="11" t="s">
        <v>1</v>
      </c>
      <c r="V753" s="11" t="s">
        <v>1</v>
      </c>
      <c r="W753" s="15">
        <v>445200</v>
      </c>
      <c r="X753" s="11" t="s">
        <v>1</v>
      </c>
      <c r="Y753" s="15">
        <v>190800</v>
      </c>
      <c r="Z753" s="11" t="s">
        <v>1</v>
      </c>
      <c r="AA753" s="15">
        <v>85680</v>
      </c>
    </row>
    <row r="754" spans="2:27" ht="51" x14ac:dyDescent="0.25">
      <c r="B754" s="10">
        <v>745</v>
      </c>
      <c r="C754" s="11" t="s">
        <v>31</v>
      </c>
      <c r="D754" s="11" t="s">
        <v>32</v>
      </c>
      <c r="E754" s="11" t="s">
        <v>1941</v>
      </c>
      <c r="F754" s="11" t="s">
        <v>1942</v>
      </c>
      <c r="G754" s="11" t="s">
        <v>1704</v>
      </c>
      <c r="H754" s="12">
        <v>44055</v>
      </c>
      <c r="I754" s="11" t="s">
        <v>135</v>
      </c>
      <c r="J754" s="11" t="s">
        <v>136</v>
      </c>
      <c r="K754" s="11" t="s">
        <v>1943</v>
      </c>
      <c r="L754" s="13">
        <v>2</v>
      </c>
      <c r="M754" s="14">
        <v>35</v>
      </c>
      <c r="N754" s="15">
        <v>540537.5</v>
      </c>
      <c r="O754" s="15">
        <v>540537.5</v>
      </c>
      <c r="P754" s="15">
        <v>459456.88</v>
      </c>
      <c r="Q754" s="11" t="s">
        <v>1</v>
      </c>
      <c r="R754" s="11" t="s">
        <v>1</v>
      </c>
      <c r="S754" s="11" t="s">
        <v>1</v>
      </c>
      <c r="T754" s="15">
        <v>40540.31</v>
      </c>
      <c r="U754" s="11" t="s">
        <v>1</v>
      </c>
      <c r="V754" s="11" t="s">
        <v>1</v>
      </c>
      <c r="W754" s="15">
        <v>540537.5</v>
      </c>
      <c r="X754" s="15">
        <v>40540.31</v>
      </c>
      <c r="Y754" s="11" t="s">
        <v>1</v>
      </c>
      <c r="Z754" s="11" t="s">
        <v>1</v>
      </c>
      <c r="AA754" s="11" t="s">
        <v>1</v>
      </c>
    </row>
    <row r="755" spans="2:27" ht="89.25" x14ac:dyDescent="0.25">
      <c r="B755" s="10">
        <v>746</v>
      </c>
      <c r="C755" s="11" t="s">
        <v>31</v>
      </c>
      <c r="D755" s="11" t="s">
        <v>32</v>
      </c>
      <c r="E755" s="11" t="s">
        <v>1944</v>
      </c>
      <c r="F755" s="11" t="s">
        <v>1945</v>
      </c>
      <c r="G755" s="11" t="s">
        <v>1704</v>
      </c>
      <c r="H755" s="12">
        <v>44055</v>
      </c>
      <c r="I755" s="11" t="s">
        <v>1946</v>
      </c>
      <c r="J755" s="11" t="s">
        <v>1947</v>
      </c>
      <c r="K755" s="11"/>
      <c r="L755" s="13">
        <v>1</v>
      </c>
      <c r="M755" s="14">
        <v>30</v>
      </c>
      <c r="N755" s="15">
        <v>770379.98</v>
      </c>
      <c r="O755" s="15">
        <v>664592.48</v>
      </c>
      <c r="P755" s="15">
        <v>497979.15</v>
      </c>
      <c r="Q755" s="11" t="s">
        <v>1</v>
      </c>
      <c r="R755" s="11" t="s">
        <v>1</v>
      </c>
      <c r="S755" s="11" t="s">
        <v>1</v>
      </c>
      <c r="T755" s="11" t="s">
        <v>1</v>
      </c>
      <c r="U755" s="11" t="s">
        <v>1</v>
      </c>
      <c r="V755" s="11" t="s">
        <v>1</v>
      </c>
      <c r="W755" s="15">
        <v>497979.15</v>
      </c>
      <c r="X755" s="11" t="s">
        <v>1</v>
      </c>
      <c r="Y755" s="15">
        <v>166613.32999999999</v>
      </c>
      <c r="Z755" s="11" t="s">
        <v>1</v>
      </c>
      <c r="AA755" s="15">
        <v>105787.5</v>
      </c>
    </row>
    <row r="756" spans="2:27" x14ac:dyDescent="0.25">
      <c r="B756" s="10">
        <v>747</v>
      </c>
      <c r="C756" s="11" t="s">
        <v>31</v>
      </c>
      <c r="D756" s="11" t="s">
        <v>32</v>
      </c>
      <c r="E756" s="11" t="s">
        <v>1948</v>
      </c>
      <c r="F756" s="11" t="s">
        <v>1949</v>
      </c>
      <c r="G756" s="11" t="s">
        <v>1704</v>
      </c>
      <c r="H756" s="12">
        <v>44055</v>
      </c>
      <c r="I756" s="11" t="s">
        <v>47</v>
      </c>
      <c r="J756" s="11" t="s">
        <v>48</v>
      </c>
      <c r="K756" s="11" t="s">
        <v>1950</v>
      </c>
      <c r="L756" s="13">
        <v>1</v>
      </c>
      <c r="M756" s="14">
        <v>35</v>
      </c>
      <c r="N756" s="15">
        <v>505527.23</v>
      </c>
      <c r="O756" s="15">
        <v>505527.23</v>
      </c>
      <c r="P756" s="15">
        <v>415998.36</v>
      </c>
      <c r="Q756" s="11" t="s">
        <v>1</v>
      </c>
      <c r="R756" s="11" t="s">
        <v>1</v>
      </c>
      <c r="S756" s="11" t="s">
        <v>1</v>
      </c>
      <c r="T756" s="15">
        <v>51614.33</v>
      </c>
      <c r="U756" s="11" t="s">
        <v>1</v>
      </c>
      <c r="V756" s="11" t="s">
        <v>1</v>
      </c>
      <c r="W756" s="15">
        <v>467612.69</v>
      </c>
      <c r="X756" s="11" t="s">
        <v>1</v>
      </c>
      <c r="Y756" s="15">
        <v>37914.54</v>
      </c>
      <c r="Z756" s="11" t="s">
        <v>1</v>
      </c>
      <c r="AA756" s="11" t="s">
        <v>1</v>
      </c>
    </row>
    <row r="757" spans="2:27" ht="38.25" x14ac:dyDescent="0.25">
      <c r="B757" s="10">
        <v>748</v>
      </c>
      <c r="C757" s="11" t="s">
        <v>31</v>
      </c>
      <c r="D757" s="11" t="s">
        <v>32</v>
      </c>
      <c r="E757" s="11" t="s">
        <v>1951</v>
      </c>
      <c r="F757" s="11" t="s">
        <v>1952</v>
      </c>
      <c r="G757" s="11" t="s">
        <v>1704</v>
      </c>
      <c r="H757" s="12">
        <v>44055</v>
      </c>
      <c r="I757" s="11" t="s">
        <v>47</v>
      </c>
      <c r="J757" s="11" t="s">
        <v>48</v>
      </c>
      <c r="K757" s="11" t="s">
        <v>1834</v>
      </c>
      <c r="L757" s="13">
        <v>2</v>
      </c>
      <c r="M757" s="14">
        <v>35</v>
      </c>
      <c r="N757" s="15">
        <v>540540</v>
      </c>
      <c r="O757" s="15">
        <v>540540</v>
      </c>
      <c r="P757" s="15">
        <v>444810.37</v>
      </c>
      <c r="Q757" s="11" t="s">
        <v>1</v>
      </c>
      <c r="R757" s="11" t="s">
        <v>1</v>
      </c>
      <c r="S757" s="11" t="s">
        <v>1</v>
      </c>
      <c r="T757" s="15">
        <v>55189.13</v>
      </c>
      <c r="U757" s="11" t="s">
        <v>1</v>
      </c>
      <c r="V757" s="11" t="s">
        <v>1</v>
      </c>
      <c r="W757" s="15">
        <v>499999.5</v>
      </c>
      <c r="X757" s="11" t="s">
        <v>1</v>
      </c>
      <c r="Y757" s="15">
        <v>40540.5</v>
      </c>
      <c r="Z757" s="11" t="s">
        <v>1</v>
      </c>
      <c r="AA757" s="11" t="s">
        <v>1</v>
      </c>
    </row>
    <row r="758" spans="2:27" ht="51" x14ac:dyDescent="0.25">
      <c r="B758" s="10">
        <v>749</v>
      </c>
      <c r="C758" s="11" t="s">
        <v>31</v>
      </c>
      <c r="D758" s="11" t="s">
        <v>32</v>
      </c>
      <c r="E758" s="11" t="s">
        <v>1953</v>
      </c>
      <c r="F758" s="11" t="s">
        <v>1954</v>
      </c>
      <c r="G758" s="11" t="s">
        <v>1704</v>
      </c>
      <c r="H758" s="12">
        <v>44055</v>
      </c>
      <c r="I758" s="11" t="s">
        <v>1955</v>
      </c>
      <c r="J758" s="11" t="s">
        <v>1956</v>
      </c>
      <c r="K758" s="11"/>
      <c r="L758" s="13">
        <v>1</v>
      </c>
      <c r="M758" s="14">
        <v>35</v>
      </c>
      <c r="N758" s="15">
        <v>383007.5</v>
      </c>
      <c r="O758" s="15">
        <v>379584.5</v>
      </c>
      <c r="P758" s="15">
        <v>303667.59999999998</v>
      </c>
      <c r="Q758" s="11" t="s">
        <v>1</v>
      </c>
      <c r="R758" s="11" t="s">
        <v>1</v>
      </c>
      <c r="S758" s="11" t="s">
        <v>1</v>
      </c>
      <c r="T758" s="11" t="s">
        <v>1</v>
      </c>
      <c r="U758" s="11" t="s">
        <v>1</v>
      </c>
      <c r="V758" s="11" t="s">
        <v>1</v>
      </c>
      <c r="W758" s="15">
        <v>303667.59999999998</v>
      </c>
      <c r="X758" s="11" t="s">
        <v>1</v>
      </c>
      <c r="Y758" s="15">
        <v>75916.899999999994</v>
      </c>
      <c r="Z758" s="11" t="s">
        <v>1</v>
      </c>
      <c r="AA758" s="15">
        <v>3423</v>
      </c>
    </row>
    <row r="759" spans="2:27" ht="25.5" x14ac:dyDescent="0.25">
      <c r="B759" s="10">
        <v>750</v>
      </c>
      <c r="C759" s="11" t="s">
        <v>31</v>
      </c>
      <c r="D759" s="11" t="s">
        <v>32</v>
      </c>
      <c r="E759" s="11" t="s">
        <v>1957</v>
      </c>
      <c r="F759" s="11" t="s">
        <v>1958</v>
      </c>
      <c r="G759" s="11" t="s">
        <v>1704</v>
      </c>
      <c r="H759" s="12">
        <v>44055</v>
      </c>
      <c r="I759" s="11" t="s">
        <v>301</v>
      </c>
      <c r="J759" s="11" t="s">
        <v>302</v>
      </c>
      <c r="K759" s="11" t="s">
        <v>1959</v>
      </c>
      <c r="L759" s="13">
        <v>2</v>
      </c>
      <c r="M759" s="14">
        <v>35</v>
      </c>
      <c r="N759" s="15">
        <v>547907.54</v>
      </c>
      <c r="O759" s="15">
        <v>540540.54</v>
      </c>
      <c r="P759" s="15">
        <v>500000</v>
      </c>
      <c r="Q759" s="11" t="s">
        <v>1</v>
      </c>
      <c r="R759" s="11" t="s">
        <v>1</v>
      </c>
      <c r="S759" s="11" t="s">
        <v>1</v>
      </c>
      <c r="T759" s="11" t="s">
        <v>1</v>
      </c>
      <c r="U759" s="11" t="s">
        <v>1</v>
      </c>
      <c r="V759" s="11" t="s">
        <v>1</v>
      </c>
      <c r="W759" s="15">
        <v>500000</v>
      </c>
      <c r="X759" s="11" t="s">
        <v>1</v>
      </c>
      <c r="Y759" s="15">
        <v>40540.54</v>
      </c>
      <c r="Z759" s="11" t="s">
        <v>1</v>
      </c>
      <c r="AA759" s="15">
        <v>7367</v>
      </c>
    </row>
    <row r="760" spans="2:27" ht="51" x14ac:dyDescent="0.25">
      <c r="B760" s="10">
        <v>751</v>
      </c>
      <c r="C760" s="11" t="s">
        <v>31</v>
      </c>
      <c r="D760" s="11" t="s">
        <v>32</v>
      </c>
      <c r="E760" s="11" t="s">
        <v>1960</v>
      </c>
      <c r="F760" s="11" t="s">
        <v>1961</v>
      </c>
      <c r="G760" s="11" t="s">
        <v>1704</v>
      </c>
      <c r="H760" s="12">
        <v>44055</v>
      </c>
      <c r="I760" s="11" t="s">
        <v>301</v>
      </c>
      <c r="J760" s="11" t="s">
        <v>302</v>
      </c>
      <c r="K760" s="11"/>
      <c r="L760" s="13">
        <v>1</v>
      </c>
      <c r="M760" s="14">
        <v>36</v>
      </c>
      <c r="N760" s="15">
        <v>672160</v>
      </c>
      <c r="O760" s="15">
        <v>667120</v>
      </c>
      <c r="P760" s="15">
        <v>433628</v>
      </c>
      <c r="Q760" s="11" t="s">
        <v>1</v>
      </c>
      <c r="R760" s="11" t="s">
        <v>1</v>
      </c>
      <c r="S760" s="11" t="s">
        <v>1</v>
      </c>
      <c r="T760" s="11" t="s">
        <v>1</v>
      </c>
      <c r="U760" s="11" t="s">
        <v>1</v>
      </c>
      <c r="V760" s="11" t="s">
        <v>1</v>
      </c>
      <c r="W760" s="15">
        <v>433628</v>
      </c>
      <c r="X760" s="11" t="s">
        <v>1</v>
      </c>
      <c r="Y760" s="15">
        <v>233492</v>
      </c>
      <c r="Z760" s="11" t="s">
        <v>1</v>
      </c>
      <c r="AA760" s="15">
        <v>5040</v>
      </c>
    </row>
    <row r="761" spans="2:27" ht="51" x14ac:dyDescent="0.25">
      <c r="B761" s="10">
        <v>752</v>
      </c>
      <c r="C761" s="11" t="s">
        <v>31</v>
      </c>
      <c r="D761" s="11" t="s">
        <v>32</v>
      </c>
      <c r="E761" s="11" t="s">
        <v>1962</v>
      </c>
      <c r="F761" s="11" t="s">
        <v>1963</v>
      </c>
      <c r="G761" s="11" t="s">
        <v>1704</v>
      </c>
      <c r="H761" s="12">
        <v>44055</v>
      </c>
      <c r="I761" s="11" t="s">
        <v>54</v>
      </c>
      <c r="J761" s="11" t="s">
        <v>55</v>
      </c>
      <c r="K761" s="11" t="s">
        <v>1525</v>
      </c>
      <c r="L761" s="13">
        <v>1</v>
      </c>
      <c r="M761" s="14">
        <v>35</v>
      </c>
      <c r="N761" s="15">
        <v>537416.36</v>
      </c>
      <c r="O761" s="15">
        <v>537416.36</v>
      </c>
      <c r="P761" s="15">
        <v>456803.91</v>
      </c>
      <c r="Q761" s="11" t="s">
        <v>1</v>
      </c>
      <c r="R761" s="11" t="s">
        <v>1</v>
      </c>
      <c r="S761" s="11" t="s">
        <v>1</v>
      </c>
      <c r="T761" s="15">
        <v>40306.22</v>
      </c>
      <c r="U761" s="11" t="s">
        <v>1</v>
      </c>
      <c r="V761" s="11" t="s">
        <v>1</v>
      </c>
      <c r="W761" s="15">
        <v>497110.13</v>
      </c>
      <c r="X761" s="11" t="s">
        <v>1</v>
      </c>
      <c r="Y761" s="15">
        <v>40306.230000000003</v>
      </c>
      <c r="Z761" s="11" t="s">
        <v>1</v>
      </c>
      <c r="AA761" s="11" t="s">
        <v>1</v>
      </c>
    </row>
    <row r="762" spans="2:27" ht="63.75" x14ac:dyDescent="0.25">
      <c r="B762" s="10">
        <v>753</v>
      </c>
      <c r="C762" s="11" t="s">
        <v>31</v>
      </c>
      <c r="D762" s="11" t="s">
        <v>32</v>
      </c>
      <c r="E762" s="11" t="s">
        <v>1964</v>
      </c>
      <c r="F762" s="11" t="s">
        <v>1965</v>
      </c>
      <c r="G762" s="11" t="s">
        <v>1704</v>
      </c>
      <c r="H762" s="12">
        <v>44055</v>
      </c>
      <c r="I762" s="11" t="s">
        <v>54</v>
      </c>
      <c r="J762" s="11" t="s">
        <v>55</v>
      </c>
      <c r="K762" s="11" t="s">
        <v>1966</v>
      </c>
      <c r="L762" s="13">
        <v>1</v>
      </c>
      <c r="M762" s="14">
        <v>27</v>
      </c>
      <c r="N762" s="15">
        <v>537519.01</v>
      </c>
      <c r="O762" s="15">
        <v>537519.01</v>
      </c>
      <c r="P762" s="15">
        <v>442324.39</v>
      </c>
      <c r="Q762" s="11" t="s">
        <v>1</v>
      </c>
      <c r="R762" s="11" t="s">
        <v>1</v>
      </c>
      <c r="S762" s="11" t="s">
        <v>1</v>
      </c>
      <c r="T762" s="15">
        <v>54880.69</v>
      </c>
      <c r="U762" s="11" t="s">
        <v>1</v>
      </c>
      <c r="V762" s="11" t="s">
        <v>1</v>
      </c>
      <c r="W762" s="15">
        <v>520962.11</v>
      </c>
      <c r="X762" s="15">
        <v>23757.03</v>
      </c>
      <c r="Y762" s="15">
        <v>16556.900000000001</v>
      </c>
      <c r="Z762" s="11" t="s">
        <v>1</v>
      </c>
      <c r="AA762" s="11" t="s">
        <v>1</v>
      </c>
    </row>
    <row r="763" spans="2:27" ht="25.5" x14ac:dyDescent="0.25">
      <c r="B763" s="10">
        <v>754</v>
      </c>
      <c r="C763" s="11" t="s">
        <v>31</v>
      </c>
      <c r="D763" s="11" t="s">
        <v>32</v>
      </c>
      <c r="E763" s="11" t="s">
        <v>1967</v>
      </c>
      <c r="F763" s="11" t="s">
        <v>1968</v>
      </c>
      <c r="G763" s="11" t="s">
        <v>1704</v>
      </c>
      <c r="H763" s="12">
        <v>44055</v>
      </c>
      <c r="I763" s="11" t="s">
        <v>54</v>
      </c>
      <c r="J763" s="11" t="s">
        <v>55</v>
      </c>
      <c r="K763" s="11" t="s">
        <v>564</v>
      </c>
      <c r="L763" s="13">
        <v>3</v>
      </c>
      <c r="M763" s="14">
        <v>35</v>
      </c>
      <c r="N763" s="15">
        <v>540539.16</v>
      </c>
      <c r="O763" s="15">
        <v>540539.16</v>
      </c>
      <c r="P763" s="15">
        <v>444809.67</v>
      </c>
      <c r="Q763" s="11" t="s">
        <v>1</v>
      </c>
      <c r="R763" s="11" t="s">
        <v>1</v>
      </c>
      <c r="S763" s="11" t="s">
        <v>1</v>
      </c>
      <c r="T763" s="15">
        <v>55189.05</v>
      </c>
      <c r="U763" s="11" t="s">
        <v>1</v>
      </c>
      <c r="V763" s="11" t="s">
        <v>1</v>
      </c>
      <c r="W763" s="15">
        <v>511689.23</v>
      </c>
      <c r="X763" s="15">
        <v>11690.51</v>
      </c>
      <c r="Y763" s="15">
        <v>28849.93</v>
      </c>
      <c r="Z763" s="11" t="s">
        <v>1</v>
      </c>
      <c r="AA763" s="11" t="s">
        <v>1</v>
      </c>
    </row>
    <row r="764" spans="2:27" ht="63.75" x14ac:dyDescent="0.25">
      <c r="B764" s="10">
        <v>755</v>
      </c>
      <c r="C764" s="11" t="s">
        <v>31</v>
      </c>
      <c r="D764" s="11" t="s">
        <v>32</v>
      </c>
      <c r="E764" s="11" t="s">
        <v>1969</v>
      </c>
      <c r="F764" s="11" t="s">
        <v>1970</v>
      </c>
      <c r="G764" s="11" t="s">
        <v>1704</v>
      </c>
      <c r="H764" s="12">
        <v>44055</v>
      </c>
      <c r="I764" s="11" t="s">
        <v>47</v>
      </c>
      <c r="J764" s="11" t="s">
        <v>48</v>
      </c>
      <c r="K764" s="11" t="s">
        <v>1971</v>
      </c>
      <c r="L764" s="13">
        <v>2</v>
      </c>
      <c r="M764" s="14">
        <v>30</v>
      </c>
      <c r="N764" s="15">
        <v>540540</v>
      </c>
      <c r="O764" s="15">
        <v>540540</v>
      </c>
      <c r="P764" s="15">
        <v>444810.37</v>
      </c>
      <c r="Q764" s="11" t="s">
        <v>1</v>
      </c>
      <c r="R764" s="11" t="s">
        <v>1</v>
      </c>
      <c r="S764" s="11" t="s">
        <v>1</v>
      </c>
      <c r="T764" s="15">
        <v>55189.13</v>
      </c>
      <c r="U764" s="11" t="s">
        <v>1</v>
      </c>
      <c r="V764" s="11" t="s">
        <v>1</v>
      </c>
      <c r="W764" s="15">
        <v>524323.80000000005</v>
      </c>
      <c r="X764" s="15">
        <v>24324.3</v>
      </c>
      <c r="Y764" s="15">
        <v>16216.2</v>
      </c>
      <c r="Z764" s="11" t="s">
        <v>1</v>
      </c>
      <c r="AA764" s="11" t="s">
        <v>1</v>
      </c>
    </row>
    <row r="765" spans="2:27" ht="25.5" x14ac:dyDescent="0.25">
      <c r="B765" s="10">
        <v>756</v>
      </c>
      <c r="C765" s="11" t="s">
        <v>31</v>
      </c>
      <c r="D765" s="11" t="s">
        <v>32</v>
      </c>
      <c r="E765" s="11" t="s">
        <v>1972</v>
      </c>
      <c r="F765" s="11" t="s">
        <v>1973</v>
      </c>
      <c r="G765" s="11" t="s">
        <v>1704</v>
      </c>
      <c r="H765" s="12">
        <v>44055</v>
      </c>
      <c r="I765" s="11" t="s">
        <v>54</v>
      </c>
      <c r="J765" s="11" t="s">
        <v>55</v>
      </c>
      <c r="K765" s="11" t="s">
        <v>1974</v>
      </c>
      <c r="L765" s="13">
        <v>1</v>
      </c>
      <c r="M765" s="14">
        <v>33</v>
      </c>
      <c r="N765" s="15">
        <v>540540.54</v>
      </c>
      <c r="O765" s="15">
        <v>540540.54</v>
      </c>
      <c r="P765" s="15">
        <v>444810.81</v>
      </c>
      <c r="Q765" s="11" t="s">
        <v>1</v>
      </c>
      <c r="R765" s="11" t="s">
        <v>1</v>
      </c>
      <c r="S765" s="11" t="s">
        <v>1</v>
      </c>
      <c r="T765" s="15">
        <v>55189.19</v>
      </c>
      <c r="U765" s="11" t="s">
        <v>1</v>
      </c>
      <c r="V765" s="11" t="s">
        <v>1</v>
      </c>
      <c r="W765" s="15">
        <v>507950.45</v>
      </c>
      <c r="X765" s="15">
        <v>7950.45</v>
      </c>
      <c r="Y765" s="15">
        <v>32590.09</v>
      </c>
      <c r="Z765" s="11" t="s">
        <v>1</v>
      </c>
      <c r="AA765" s="11" t="s">
        <v>1</v>
      </c>
    </row>
    <row r="766" spans="2:27" ht="51" x14ac:dyDescent="0.25">
      <c r="B766" s="10">
        <v>757</v>
      </c>
      <c r="C766" s="11" t="s">
        <v>31</v>
      </c>
      <c r="D766" s="11" t="s">
        <v>32</v>
      </c>
      <c r="E766" s="11" t="s">
        <v>1975</v>
      </c>
      <c r="F766" s="11" t="s">
        <v>1976</v>
      </c>
      <c r="G766" s="11" t="s">
        <v>1704</v>
      </c>
      <c r="H766" s="12">
        <v>44055</v>
      </c>
      <c r="I766" s="11" t="s">
        <v>284</v>
      </c>
      <c r="J766" s="11" t="s">
        <v>285</v>
      </c>
      <c r="K766" s="11" t="s">
        <v>329</v>
      </c>
      <c r="L766" s="13">
        <v>3</v>
      </c>
      <c r="M766" s="14">
        <v>33</v>
      </c>
      <c r="N766" s="15">
        <v>499839.39</v>
      </c>
      <c r="O766" s="15">
        <v>499839.39</v>
      </c>
      <c r="P766" s="15">
        <v>411317.83</v>
      </c>
      <c r="Q766" s="11" t="s">
        <v>1</v>
      </c>
      <c r="R766" s="11" t="s">
        <v>1</v>
      </c>
      <c r="S766" s="11" t="s">
        <v>1</v>
      </c>
      <c r="T766" s="15">
        <v>51033.599999999999</v>
      </c>
      <c r="U766" s="11" t="s">
        <v>1</v>
      </c>
      <c r="V766" s="11" t="s">
        <v>1</v>
      </c>
      <c r="W766" s="15">
        <v>462351.43</v>
      </c>
      <c r="X766" s="11" t="s">
        <v>1</v>
      </c>
      <c r="Y766" s="15">
        <v>37487.96</v>
      </c>
      <c r="Z766" s="11" t="s">
        <v>1</v>
      </c>
      <c r="AA766" s="11" t="s">
        <v>1</v>
      </c>
    </row>
    <row r="767" spans="2:27" ht="38.25" x14ac:dyDescent="0.25">
      <c r="B767" s="10">
        <v>758</v>
      </c>
      <c r="C767" s="11" t="s">
        <v>31</v>
      </c>
      <c r="D767" s="11" t="s">
        <v>32</v>
      </c>
      <c r="E767" s="11" t="s">
        <v>1977</v>
      </c>
      <c r="F767" s="11" t="s">
        <v>1978</v>
      </c>
      <c r="G767" s="11" t="s">
        <v>1704</v>
      </c>
      <c r="H767" s="12">
        <v>44055</v>
      </c>
      <c r="I767" s="11" t="s">
        <v>66</v>
      </c>
      <c r="J767" s="11" t="s">
        <v>67</v>
      </c>
      <c r="K767" s="11" t="s">
        <v>1979</v>
      </c>
      <c r="L767" s="13">
        <v>2</v>
      </c>
      <c r="M767" s="14">
        <v>35</v>
      </c>
      <c r="N767" s="15">
        <v>500000</v>
      </c>
      <c r="O767" s="15">
        <v>500000</v>
      </c>
      <c r="P767" s="15">
        <v>411449.97</v>
      </c>
      <c r="Q767" s="11" t="s">
        <v>1</v>
      </c>
      <c r="R767" s="11" t="s">
        <v>1</v>
      </c>
      <c r="S767" s="11" t="s">
        <v>1</v>
      </c>
      <c r="T767" s="15">
        <v>51050.01</v>
      </c>
      <c r="U767" s="11" t="s">
        <v>1</v>
      </c>
      <c r="V767" s="11" t="s">
        <v>1</v>
      </c>
      <c r="W767" s="15">
        <v>484999.99</v>
      </c>
      <c r="X767" s="15">
        <v>22500.01</v>
      </c>
      <c r="Y767" s="15">
        <v>15000.01</v>
      </c>
      <c r="Z767" s="11" t="s">
        <v>1</v>
      </c>
      <c r="AA767" s="11" t="s">
        <v>1</v>
      </c>
    </row>
    <row r="768" spans="2:27" ht="63.75" x14ac:dyDescent="0.25">
      <c r="B768" s="10">
        <v>759</v>
      </c>
      <c r="C768" s="11" t="s">
        <v>31</v>
      </c>
      <c r="D768" s="11" t="s">
        <v>32</v>
      </c>
      <c r="E768" s="11" t="s">
        <v>1980</v>
      </c>
      <c r="F768" s="11" t="s">
        <v>1981</v>
      </c>
      <c r="G768" s="11" t="s">
        <v>1704</v>
      </c>
      <c r="H768" s="12">
        <v>44055</v>
      </c>
      <c r="I768" s="11" t="s">
        <v>393</v>
      </c>
      <c r="J768" s="11" t="s">
        <v>394</v>
      </c>
      <c r="K768" s="11" t="s">
        <v>1068</v>
      </c>
      <c r="L768" s="13">
        <v>2</v>
      </c>
      <c r="M768" s="14">
        <v>35</v>
      </c>
      <c r="N768" s="15">
        <v>540414.98</v>
      </c>
      <c r="O768" s="15">
        <v>540414.98</v>
      </c>
      <c r="P768" s="15">
        <v>444707.48</v>
      </c>
      <c r="Q768" s="11" t="s">
        <v>1</v>
      </c>
      <c r="R768" s="11" t="s">
        <v>1</v>
      </c>
      <c r="S768" s="11" t="s">
        <v>1</v>
      </c>
      <c r="T768" s="15">
        <v>55176.37</v>
      </c>
      <c r="U768" s="11" t="s">
        <v>1</v>
      </c>
      <c r="V768" s="11" t="s">
        <v>1</v>
      </c>
      <c r="W768" s="15">
        <v>499883.85</v>
      </c>
      <c r="X768" s="11" t="s">
        <v>1</v>
      </c>
      <c r="Y768" s="15">
        <v>40531.129999999997</v>
      </c>
      <c r="Z768" s="11" t="s">
        <v>1</v>
      </c>
      <c r="AA768" s="11" t="s">
        <v>1</v>
      </c>
    </row>
    <row r="769" spans="2:27" ht="38.25" x14ac:dyDescent="0.25">
      <c r="B769" s="10">
        <v>760</v>
      </c>
      <c r="C769" s="11" t="s">
        <v>31</v>
      </c>
      <c r="D769" s="11" t="s">
        <v>32</v>
      </c>
      <c r="E769" s="11" t="s">
        <v>1982</v>
      </c>
      <c r="F769" s="11" t="s">
        <v>1476</v>
      </c>
      <c r="G769" s="11" t="s">
        <v>1704</v>
      </c>
      <c r="H769" s="12">
        <v>44055</v>
      </c>
      <c r="I769" s="11" t="s">
        <v>54</v>
      </c>
      <c r="J769" s="11" t="s">
        <v>55</v>
      </c>
      <c r="K769" s="11" t="s">
        <v>1477</v>
      </c>
      <c r="L769" s="13">
        <v>3</v>
      </c>
      <c r="M769" s="14">
        <v>36</v>
      </c>
      <c r="N769" s="15">
        <v>444710.13</v>
      </c>
      <c r="O769" s="15">
        <v>422000</v>
      </c>
      <c r="P769" s="15">
        <v>347263.8</v>
      </c>
      <c r="Q769" s="11" t="s">
        <v>1</v>
      </c>
      <c r="R769" s="11" t="s">
        <v>1</v>
      </c>
      <c r="S769" s="11" t="s">
        <v>1</v>
      </c>
      <c r="T769" s="15">
        <v>43086.2</v>
      </c>
      <c r="U769" s="11" t="s">
        <v>1</v>
      </c>
      <c r="V769" s="11" t="s">
        <v>1</v>
      </c>
      <c r="W769" s="15">
        <v>390350</v>
      </c>
      <c r="X769" s="11" t="s">
        <v>1</v>
      </c>
      <c r="Y769" s="15">
        <v>31650</v>
      </c>
      <c r="Z769" s="11" t="s">
        <v>1</v>
      </c>
      <c r="AA769" s="15">
        <v>22710.13</v>
      </c>
    </row>
    <row r="770" spans="2:27" ht="76.5" x14ac:dyDescent="0.25">
      <c r="B770" s="10">
        <v>761</v>
      </c>
      <c r="C770" s="11" t="s">
        <v>31</v>
      </c>
      <c r="D770" s="11" t="s">
        <v>32</v>
      </c>
      <c r="E770" s="11" t="s">
        <v>1983</v>
      </c>
      <c r="F770" s="11" t="s">
        <v>1984</v>
      </c>
      <c r="G770" s="11" t="s">
        <v>1704</v>
      </c>
      <c r="H770" s="12">
        <v>44055</v>
      </c>
      <c r="I770" s="11" t="s">
        <v>54</v>
      </c>
      <c r="J770" s="11" t="s">
        <v>55</v>
      </c>
      <c r="K770" s="11" t="s">
        <v>1985</v>
      </c>
      <c r="L770" s="13">
        <v>3</v>
      </c>
      <c r="M770" s="14">
        <v>34</v>
      </c>
      <c r="N770" s="15">
        <v>527065.35</v>
      </c>
      <c r="O770" s="15">
        <v>527065.35</v>
      </c>
      <c r="P770" s="15">
        <v>433722.08</v>
      </c>
      <c r="Q770" s="11" t="s">
        <v>1</v>
      </c>
      <c r="R770" s="11" t="s">
        <v>1</v>
      </c>
      <c r="S770" s="11" t="s">
        <v>1</v>
      </c>
      <c r="T770" s="15">
        <v>53813.37</v>
      </c>
      <c r="U770" s="11" t="s">
        <v>1</v>
      </c>
      <c r="V770" s="11" t="s">
        <v>1</v>
      </c>
      <c r="W770" s="15">
        <v>500230.53</v>
      </c>
      <c r="X770" s="15">
        <v>12695.08</v>
      </c>
      <c r="Y770" s="15">
        <v>26834.82</v>
      </c>
      <c r="Z770" s="11" t="s">
        <v>1</v>
      </c>
      <c r="AA770" s="11" t="s">
        <v>1</v>
      </c>
    </row>
    <row r="771" spans="2:27" ht="38.25" x14ac:dyDescent="0.25">
      <c r="B771" s="10">
        <v>762</v>
      </c>
      <c r="C771" s="11" t="s">
        <v>31</v>
      </c>
      <c r="D771" s="11" t="s">
        <v>32</v>
      </c>
      <c r="E771" s="11" t="s">
        <v>1986</v>
      </c>
      <c r="F771" s="11" t="s">
        <v>1987</v>
      </c>
      <c r="G771" s="11" t="s">
        <v>1704</v>
      </c>
      <c r="H771" s="12">
        <v>44055</v>
      </c>
      <c r="I771" s="11" t="s">
        <v>54</v>
      </c>
      <c r="J771" s="11" t="s">
        <v>55</v>
      </c>
      <c r="K771" s="11"/>
      <c r="L771" s="13">
        <v>1</v>
      </c>
      <c r="M771" s="14">
        <v>35</v>
      </c>
      <c r="N771" s="15">
        <v>540000</v>
      </c>
      <c r="O771" s="15">
        <v>540000</v>
      </c>
      <c r="P771" s="15">
        <v>444366</v>
      </c>
      <c r="Q771" s="11" t="s">
        <v>1</v>
      </c>
      <c r="R771" s="11" t="s">
        <v>1</v>
      </c>
      <c r="S771" s="11" t="s">
        <v>1</v>
      </c>
      <c r="T771" s="15">
        <v>55134</v>
      </c>
      <c r="U771" s="11" t="s">
        <v>1</v>
      </c>
      <c r="V771" s="11" t="s">
        <v>1</v>
      </c>
      <c r="W771" s="15">
        <v>513000</v>
      </c>
      <c r="X771" s="15">
        <v>13500</v>
      </c>
      <c r="Y771" s="15">
        <v>27000</v>
      </c>
      <c r="Z771" s="11" t="s">
        <v>1</v>
      </c>
      <c r="AA771" s="11" t="s">
        <v>1</v>
      </c>
    </row>
    <row r="772" spans="2:27" ht="38.25" x14ac:dyDescent="0.25">
      <c r="B772" s="10">
        <v>763</v>
      </c>
      <c r="C772" s="11" t="s">
        <v>31</v>
      </c>
      <c r="D772" s="11" t="s">
        <v>32</v>
      </c>
      <c r="E772" s="11" t="s">
        <v>1988</v>
      </c>
      <c r="F772" s="11" t="s">
        <v>1989</v>
      </c>
      <c r="G772" s="11" t="s">
        <v>1704</v>
      </c>
      <c r="H772" s="12">
        <v>44055</v>
      </c>
      <c r="I772" s="11" t="s">
        <v>54</v>
      </c>
      <c r="J772" s="11" t="s">
        <v>55</v>
      </c>
      <c r="K772" s="11" t="s">
        <v>1990</v>
      </c>
      <c r="L772" s="13">
        <v>4</v>
      </c>
      <c r="M772" s="14">
        <v>35</v>
      </c>
      <c r="N772" s="15">
        <v>531835.78</v>
      </c>
      <c r="O772" s="15">
        <v>531835.78</v>
      </c>
      <c r="P772" s="15">
        <v>437647.68</v>
      </c>
      <c r="Q772" s="11" t="s">
        <v>1</v>
      </c>
      <c r="R772" s="11" t="s">
        <v>1</v>
      </c>
      <c r="S772" s="11" t="s">
        <v>1</v>
      </c>
      <c r="T772" s="15">
        <v>54300.42</v>
      </c>
      <c r="U772" s="11" t="s">
        <v>1</v>
      </c>
      <c r="V772" s="11" t="s">
        <v>1</v>
      </c>
      <c r="W772" s="15">
        <v>499883.19</v>
      </c>
      <c r="X772" s="15">
        <v>7935.09</v>
      </c>
      <c r="Y772" s="15">
        <v>31952.59</v>
      </c>
      <c r="Z772" s="11" t="s">
        <v>1</v>
      </c>
      <c r="AA772" s="11" t="s">
        <v>1</v>
      </c>
    </row>
    <row r="773" spans="2:27" ht="51" x14ac:dyDescent="0.25">
      <c r="B773" s="10">
        <v>764</v>
      </c>
      <c r="C773" s="11" t="s">
        <v>31</v>
      </c>
      <c r="D773" s="11" t="s">
        <v>32</v>
      </c>
      <c r="E773" s="11" t="s">
        <v>1991</v>
      </c>
      <c r="F773" s="11" t="s">
        <v>1992</v>
      </c>
      <c r="G773" s="11" t="s">
        <v>1704</v>
      </c>
      <c r="H773" s="12">
        <v>44055</v>
      </c>
      <c r="I773" s="11" t="s">
        <v>83</v>
      </c>
      <c r="J773" s="11" t="s">
        <v>84</v>
      </c>
      <c r="K773" s="11" t="s">
        <v>180</v>
      </c>
      <c r="L773" s="13">
        <v>2</v>
      </c>
      <c r="M773" s="14">
        <v>30</v>
      </c>
      <c r="N773" s="15">
        <v>540400</v>
      </c>
      <c r="O773" s="15">
        <v>540400</v>
      </c>
      <c r="P773" s="15">
        <v>444696</v>
      </c>
      <c r="Q773" s="11" t="s">
        <v>1</v>
      </c>
      <c r="R773" s="11" t="s">
        <v>1</v>
      </c>
      <c r="S773" s="11" t="s">
        <v>1</v>
      </c>
      <c r="T773" s="15">
        <v>55174</v>
      </c>
      <c r="U773" s="11" t="s">
        <v>1</v>
      </c>
      <c r="V773" s="11" t="s">
        <v>1</v>
      </c>
      <c r="W773" s="15">
        <v>540400</v>
      </c>
      <c r="X773" s="15">
        <v>40530</v>
      </c>
      <c r="Y773" s="11" t="s">
        <v>1</v>
      </c>
      <c r="Z773" s="11" t="s">
        <v>1</v>
      </c>
      <c r="AA773" s="11" t="s">
        <v>1</v>
      </c>
    </row>
    <row r="774" spans="2:27" ht="51" x14ac:dyDescent="0.25">
      <c r="B774" s="10">
        <v>765</v>
      </c>
      <c r="C774" s="11" t="s">
        <v>31</v>
      </c>
      <c r="D774" s="11" t="s">
        <v>32</v>
      </c>
      <c r="E774" s="11" t="s">
        <v>1993</v>
      </c>
      <c r="F774" s="11" t="s">
        <v>1994</v>
      </c>
      <c r="G774" s="11" t="s">
        <v>1704</v>
      </c>
      <c r="H774" s="12">
        <v>44055</v>
      </c>
      <c r="I774" s="11" t="s">
        <v>54</v>
      </c>
      <c r="J774" s="11" t="s">
        <v>55</v>
      </c>
      <c r="K774" s="11" t="s">
        <v>961</v>
      </c>
      <c r="L774" s="13">
        <v>2</v>
      </c>
      <c r="M774" s="14">
        <v>35</v>
      </c>
      <c r="N774" s="15">
        <v>540538.81000000006</v>
      </c>
      <c r="O774" s="15">
        <v>540538.81000000006</v>
      </c>
      <c r="P774" s="15">
        <v>444809.38</v>
      </c>
      <c r="Q774" s="11" t="s">
        <v>1</v>
      </c>
      <c r="R774" s="11" t="s">
        <v>1</v>
      </c>
      <c r="S774" s="11" t="s">
        <v>1</v>
      </c>
      <c r="T774" s="15">
        <v>55189.01</v>
      </c>
      <c r="U774" s="11" t="s">
        <v>1</v>
      </c>
      <c r="V774" s="11" t="s">
        <v>1</v>
      </c>
      <c r="W774" s="15">
        <v>502700.65</v>
      </c>
      <c r="X774" s="15">
        <v>2702.26</v>
      </c>
      <c r="Y774" s="15">
        <v>37838.160000000003</v>
      </c>
      <c r="Z774" s="11" t="s">
        <v>1</v>
      </c>
      <c r="AA774" s="11" t="s">
        <v>1</v>
      </c>
    </row>
    <row r="775" spans="2:27" ht="51" x14ac:dyDescent="0.25">
      <c r="B775" s="10">
        <v>766</v>
      </c>
      <c r="C775" s="11" t="s">
        <v>31</v>
      </c>
      <c r="D775" s="11" t="s">
        <v>32</v>
      </c>
      <c r="E775" s="11" t="s">
        <v>1995</v>
      </c>
      <c r="F775" s="11" t="s">
        <v>1996</v>
      </c>
      <c r="G775" s="11" t="s">
        <v>1704</v>
      </c>
      <c r="H775" s="12">
        <v>44055</v>
      </c>
      <c r="I775" s="11" t="s">
        <v>54</v>
      </c>
      <c r="J775" s="11" t="s">
        <v>55</v>
      </c>
      <c r="K775" s="11" t="s">
        <v>180</v>
      </c>
      <c r="L775" s="13">
        <v>2</v>
      </c>
      <c r="M775" s="14">
        <v>35</v>
      </c>
      <c r="N775" s="15">
        <v>499772.14</v>
      </c>
      <c r="O775" s="15">
        <v>499772.14</v>
      </c>
      <c r="P775" s="15">
        <v>411262.48</v>
      </c>
      <c r="Q775" s="11" t="s">
        <v>1</v>
      </c>
      <c r="R775" s="11" t="s">
        <v>1</v>
      </c>
      <c r="S775" s="11" t="s">
        <v>1</v>
      </c>
      <c r="T775" s="15">
        <v>51026.73</v>
      </c>
      <c r="U775" s="11" t="s">
        <v>1</v>
      </c>
      <c r="V775" s="11" t="s">
        <v>1</v>
      </c>
      <c r="W775" s="15">
        <v>475152.65</v>
      </c>
      <c r="X775" s="15">
        <v>12863.44</v>
      </c>
      <c r="Y775" s="15">
        <v>24619.49</v>
      </c>
      <c r="Z775" s="11" t="s">
        <v>1</v>
      </c>
      <c r="AA775" s="11" t="s">
        <v>1</v>
      </c>
    </row>
    <row r="776" spans="2:27" ht="38.25" x14ac:dyDescent="0.25">
      <c r="B776" s="10">
        <v>767</v>
      </c>
      <c r="C776" s="11" t="s">
        <v>31</v>
      </c>
      <c r="D776" s="11" t="s">
        <v>32</v>
      </c>
      <c r="E776" s="11" t="s">
        <v>1997</v>
      </c>
      <c r="F776" s="11" t="s">
        <v>1998</v>
      </c>
      <c r="G776" s="11" t="s">
        <v>1704</v>
      </c>
      <c r="H776" s="12">
        <v>44055</v>
      </c>
      <c r="I776" s="11" t="s">
        <v>1999</v>
      </c>
      <c r="J776" s="11" t="s">
        <v>2000</v>
      </c>
      <c r="K776" s="11"/>
      <c r="L776" s="13">
        <v>1</v>
      </c>
      <c r="M776" s="14">
        <v>35</v>
      </c>
      <c r="N776" s="15">
        <v>634552.41</v>
      </c>
      <c r="O776" s="15">
        <v>574051.41</v>
      </c>
      <c r="P776" s="15">
        <v>459241.13</v>
      </c>
      <c r="Q776" s="11" t="s">
        <v>1</v>
      </c>
      <c r="R776" s="11" t="s">
        <v>1</v>
      </c>
      <c r="S776" s="11" t="s">
        <v>1</v>
      </c>
      <c r="T776" s="11" t="s">
        <v>1</v>
      </c>
      <c r="U776" s="11" t="s">
        <v>1</v>
      </c>
      <c r="V776" s="11" t="s">
        <v>1</v>
      </c>
      <c r="W776" s="15">
        <v>459241.13</v>
      </c>
      <c r="X776" s="11" t="s">
        <v>1</v>
      </c>
      <c r="Y776" s="15">
        <v>114810.28</v>
      </c>
      <c r="Z776" s="11" t="s">
        <v>1</v>
      </c>
      <c r="AA776" s="15">
        <v>60501</v>
      </c>
    </row>
    <row r="777" spans="2:27" ht="51" x14ac:dyDescent="0.25">
      <c r="B777" s="10">
        <v>768</v>
      </c>
      <c r="C777" s="11" t="s">
        <v>31</v>
      </c>
      <c r="D777" s="11" t="s">
        <v>32</v>
      </c>
      <c r="E777" s="11" t="s">
        <v>2001</v>
      </c>
      <c r="F777" s="11" t="s">
        <v>2002</v>
      </c>
      <c r="G777" s="11" t="s">
        <v>1704</v>
      </c>
      <c r="H777" s="12">
        <v>44055</v>
      </c>
      <c r="I777" s="11" t="s">
        <v>273</v>
      </c>
      <c r="J777" s="11" t="s">
        <v>274</v>
      </c>
      <c r="K777" s="11" t="s">
        <v>2003</v>
      </c>
      <c r="L777" s="13">
        <v>3</v>
      </c>
      <c r="M777" s="14">
        <v>35</v>
      </c>
      <c r="N777" s="15">
        <v>429481.44</v>
      </c>
      <c r="O777" s="15">
        <v>429481.44</v>
      </c>
      <c r="P777" s="15">
        <v>353420.27</v>
      </c>
      <c r="Q777" s="11" t="s">
        <v>1</v>
      </c>
      <c r="R777" s="11" t="s">
        <v>1</v>
      </c>
      <c r="S777" s="11" t="s">
        <v>1</v>
      </c>
      <c r="T777" s="15">
        <v>43850.05</v>
      </c>
      <c r="U777" s="11" t="s">
        <v>1</v>
      </c>
      <c r="V777" s="11" t="s">
        <v>1</v>
      </c>
      <c r="W777" s="15">
        <v>397270.32</v>
      </c>
      <c r="X777" s="11" t="s">
        <v>1</v>
      </c>
      <c r="Y777" s="15">
        <v>32211.119999999999</v>
      </c>
      <c r="Z777" s="11" t="s">
        <v>1</v>
      </c>
      <c r="AA777" s="11" t="s">
        <v>1</v>
      </c>
    </row>
    <row r="778" spans="2:27" ht="51" x14ac:dyDescent="0.25">
      <c r="B778" s="10">
        <v>769</v>
      </c>
      <c r="C778" s="11" t="s">
        <v>31</v>
      </c>
      <c r="D778" s="11" t="s">
        <v>32</v>
      </c>
      <c r="E778" s="11" t="s">
        <v>2004</v>
      </c>
      <c r="F778" s="11" t="s">
        <v>2005</v>
      </c>
      <c r="G778" s="11" t="s">
        <v>1704</v>
      </c>
      <c r="H778" s="12">
        <v>44055</v>
      </c>
      <c r="I778" s="11" t="s">
        <v>157</v>
      </c>
      <c r="J778" s="11" t="s">
        <v>158</v>
      </c>
      <c r="K778" s="11" t="s">
        <v>1807</v>
      </c>
      <c r="L778" s="13">
        <v>2</v>
      </c>
      <c r="M778" s="14">
        <v>35</v>
      </c>
      <c r="N778" s="15">
        <v>540540.53</v>
      </c>
      <c r="O778" s="15">
        <v>540540.53</v>
      </c>
      <c r="P778" s="15">
        <v>444810.8</v>
      </c>
      <c r="Q778" s="11" t="s">
        <v>1</v>
      </c>
      <c r="R778" s="11" t="s">
        <v>1</v>
      </c>
      <c r="S778" s="11" t="s">
        <v>1</v>
      </c>
      <c r="T778" s="15">
        <v>55189.19</v>
      </c>
      <c r="U778" s="11" t="s">
        <v>1</v>
      </c>
      <c r="V778" s="11" t="s">
        <v>1</v>
      </c>
      <c r="W778" s="15">
        <v>507432.56</v>
      </c>
      <c r="X778" s="15">
        <v>7432.57</v>
      </c>
      <c r="Y778" s="15">
        <v>33107.97</v>
      </c>
      <c r="Z778" s="11" t="s">
        <v>1</v>
      </c>
      <c r="AA778" s="11" t="s">
        <v>1</v>
      </c>
    </row>
    <row r="779" spans="2:27" ht="38.25" x14ac:dyDescent="0.25">
      <c r="B779" s="10">
        <v>770</v>
      </c>
      <c r="C779" s="11" t="s">
        <v>31</v>
      </c>
      <c r="D779" s="11" t="s">
        <v>32</v>
      </c>
      <c r="E779" s="11" t="s">
        <v>2006</v>
      </c>
      <c r="F779" s="11" t="s">
        <v>2007</v>
      </c>
      <c r="G779" s="11" t="s">
        <v>1704</v>
      </c>
      <c r="H779" s="12">
        <v>44055</v>
      </c>
      <c r="I779" s="11" t="s">
        <v>157</v>
      </c>
      <c r="J779" s="11" t="s">
        <v>158</v>
      </c>
      <c r="K779" s="11" t="s">
        <v>2008</v>
      </c>
      <c r="L779" s="13">
        <v>3</v>
      </c>
      <c r="M779" s="14">
        <v>27</v>
      </c>
      <c r="N779" s="15">
        <v>540540.54</v>
      </c>
      <c r="O779" s="15">
        <v>540540.54</v>
      </c>
      <c r="P779" s="15">
        <v>444810.81</v>
      </c>
      <c r="Q779" s="11" t="s">
        <v>1</v>
      </c>
      <c r="R779" s="11" t="s">
        <v>1</v>
      </c>
      <c r="S779" s="11" t="s">
        <v>1</v>
      </c>
      <c r="T779" s="15">
        <v>55189.19</v>
      </c>
      <c r="U779" s="11" t="s">
        <v>1</v>
      </c>
      <c r="V779" s="11" t="s">
        <v>1</v>
      </c>
      <c r="W779" s="15">
        <v>508108.11</v>
      </c>
      <c r="X779" s="15">
        <v>8108.11</v>
      </c>
      <c r="Y779" s="15">
        <v>32432.43</v>
      </c>
      <c r="Z779" s="11" t="s">
        <v>1</v>
      </c>
      <c r="AA779" s="11" t="s">
        <v>1</v>
      </c>
    </row>
    <row r="780" spans="2:27" ht="51" x14ac:dyDescent="0.25">
      <c r="B780" s="10">
        <v>771</v>
      </c>
      <c r="C780" s="11" t="s">
        <v>31</v>
      </c>
      <c r="D780" s="11" t="s">
        <v>32</v>
      </c>
      <c r="E780" s="11" t="s">
        <v>2009</v>
      </c>
      <c r="F780" s="11" t="s">
        <v>2010</v>
      </c>
      <c r="G780" s="11" t="s">
        <v>1704</v>
      </c>
      <c r="H780" s="12">
        <v>44055</v>
      </c>
      <c r="I780" s="11" t="s">
        <v>157</v>
      </c>
      <c r="J780" s="11" t="s">
        <v>158</v>
      </c>
      <c r="K780" s="11" t="s">
        <v>1094</v>
      </c>
      <c r="L780" s="13">
        <v>2</v>
      </c>
      <c r="M780" s="14">
        <v>33</v>
      </c>
      <c r="N780" s="15">
        <v>540540.54</v>
      </c>
      <c r="O780" s="15">
        <v>540540.54</v>
      </c>
      <c r="P780" s="15">
        <v>444810.81</v>
      </c>
      <c r="Q780" s="11" t="s">
        <v>1</v>
      </c>
      <c r="R780" s="11" t="s">
        <v>1</v>
      </c>
      <c r="S780" s="11" t="s">
        <v>1</v>
      </c>
      <c r="T780" s="15">
        <v>55189.19</v>
      </c>
      <c r="U780" s="11" t="s">
        <v>1</v>
      </c>
      <c r="V780" s="11" t="s">
        <v>1</v>
      </c>
      <c r="W780" s="15">
        <v>508108.11</v>
      </c>
      <c r="X780" s="15">
        <v>8108.11</v>
      </c>
      <c r="Y780" s="15">
        <v>32432.43</v>
      </c>
      <c r="Z780" s="11" t="s">
        <v>1</v>
      </c>
      <c r="AA780" s="11" t="s">
        <v>1</v>
      </c>
    </row>
    <row r="781" spans="2:27" ht="51" x14ac:dyDescent="0.25">
      <c r="B781" s="10">
        <v>772</v>
      </c>
      <c r="C781" s="11" t="s">
        <v>31</v>
      </c>
      <c r="D781" s="11" t="s">
        <v>32</v>
      </c>
      <c r="E781" s="11" t="s">
        <v>2011</v>
      </c>
      <c r="F781" s="11" t="s">
        <v>2012</v>
      </c>
      <c r="G781" s="11" t="s">
        <v>1704</v>
      </c>
      <c r="H781" s="12">
        <v>44055</v>
      </c>
      <c r="I781" s="11" t="s">
        <v>47</v>
      </c>
      <c r="J781" s="11" t="s">
        <v>48</v>
      </c>
      <c r="K781" s="11" t="s">
        <v>748</v>
      </c>
      <c r="L781" s="13">
        <v>2</v>
      </c>
      <c r="M781" s="14">
        <v>30</v>
      </c>
      <c r="N781" s="15">
        <v>540000</v>
      </c>
      <c r="O781" s="15">
        <v>540000</v>
      </c>
      <c r="P781" s="15">
        <v>444366</v>
      </c>
      <c r="Q781" s="11" t="s">
        <v>1</v>
      </c>
      <c r="R781" s="11" t="s">
        <v>1</v>
      </c>
      <c r="S781" s="11" t="s">
        <v>1</v>
      </c>
      <c r="T781" s="15">
        <v>55134</v>
      </c>
      <c r="U781" s="11" t="s">
        <v>1</v>
      </c>
      <c r="V781" s="11" t="s">
        <v>1</v>
      </c>
      <c r="W781" s="15">
        <v>499500</v>
      </c>
      <c r="X781" s="11" t="s">
        <v>1</v>
      </c>
      <c r="Y781" s="15">
        <v>40500</v>
      </c>
      <c r="Z781" s="11" t="s">
        <v>1</v>
      </c>
      <c r="AA781" s="11" t="s">
        <v>1</v>
      </c>
    </row>
    <row r="782" spans="2:27" ht="51" x14ac:dyDescent="0.25">
      <c r="B782" s="10">
        <v>773</v>
      </c>
      <c r="C782" s="11" t="s">
        <v>31</v>
      </c>
      <c r="D782" s="11" t="s">
        <v>32</v>
      </c>
      <c r="E782" s="11" t="s">
        <v>2013</v>
      </c>
      <c r="F782" s="11" t="s">
        <v>2014</v>
      </c>
      <c r="G782" s="11" t="s">
        <v>1704</v>
      </c>
      <c r="H782" s="12">
        <v>44055</v>
      </c>
      <c r="I782" s="11" t="s">
        <v>1252</v>
      </c>
      <c r="J782" s="11" t="s">
        <v>1253</v>
      </c>
      <c r="K782" s="11" t="s">
        <v>101</v>
      </c>
      <c r="L782" s="13">
        <v>2</v>
      </c>
      <c r="M782" s="14">
        <v>36</v>
      </c>
      <c r="N782" s="15">
        <v>660252.32999999996</v>
      </c>
      <c r="O782" s="15">
        <v>636042.32999999996</v>
      </c>
      <c r="P782" s="15">
        <v>460707.72</v>
      </c>
      <c r="Q782" s="11" t="s">
        <v>1</v>
      </c>
      <c r="R782" s="11" t="s">
        <v>1</v>
      </c>
      <c r="S782" s="11" t="s">
        <v>1</v>
      </c>
      <c r="T782" s="11" t="s">
        <v>1</v>
      </c>
      <c r="U782" s="11" t="s">
        <v>1</v>
      </c>
      <c r="V782" s="11" t="s">
        <v>1</v>
      </c>
      <c r="W782" s="15">
        <v>460707.72</v>
      </c>
      <c r="X782" s="11" t="s">
        <v>1</v>
      </c>
      <c r="Y782" s="15">
        <v>175334.61</v>
      </c>
      <c r="Z782" s="11" t="s">
        <v>1</v>
      </c>
      <c r="AA782" s="15">
        <v>24210</v>
      </c>
    </row>
    <row r="783" spans="2:27" ht="38.25" x14ac:dyDescent="0.25">
      <c r="B783" s="10">
        <v>774</v>
      </c>
      <c r="C783" s="11" t="s">
        <v>31</v>
      </c>
      <c r="D783" s="11" t="s">
        <v>32</v>
      </c>
      <c r="E783" s="11" t="s">
        <v>2015</v>
      </c>
      <c r="F783" s="11" t="s">
        <v>2016</v>
      </c>
      <c r="G783" s="11" t="s">
        <v>1704</v>
      </c>
      <c r="H783" s="12">
        <v>44055</v>
      </c>
      <c r="I783" s="11" t="s">
        <v>54</v>
      </c>
      <c r="J783" s="11" t="s">
        <v>55</v>
      </c>
      <c r="K783" s="11"/>
      <c r="L783" s="13">
        <v>2</v>
      </c>
      <c r="M783" s="14">
        <v>35</v>
      </c>
      <c r="N783" s="15">
        <v>467700</v>
      </c>
      <c r="O783" s="15">
        <v>467700</v>
      </c>
      <c r="P783" s="15">
        <v>384870.34</v>
      </c>
      <c r="Q783" s="11" t="s">
        <v>1</v>
      </c>
      <c r="R783" s="11" t="s">
        <v>1</v>
      </c>
      <c r="S783" s="11" t="s">
        <v>1</v>
      </c>
      <c r="T783" s="15">
        <v>47752.160000000003</v>
      </c>
      <c r="U783" s="11" t="s">
        <v>1</v>
      </c>
      <c r="V783" s="11" t="s">
        <v>1</v>
      </c>
      <c r="W783" s="15">
        <v>467700</v>
      </c>
      <c r="X783" s="15">
        <v>35077.5</v>
      </c>
      <c r="Y783" s="11" t="s">
        <v>1</v>
      </c>
      <c r="Z783" s="11" t="s">
        <v>1</v>
      </c>
      <c r="AA783" s="11" t="s">
        <v>1</v>
      </c>
    </row>
    <row r="784" spans="2:27" ht="25.5" x14ac:dyDescent="0.25">
      <c r="B784" s="10">
        <v>775</v>
      </c>
      <c r="C784" s="11" t="s">
        <v>31</v>
      </c>
      <c r="D784" s="11" t="s">
        <v>32</v>
      </c>
      <c r="E784" s="11" t="s">
        <v>2017</v>
      </c>
      <c r="F784" s="11" t="s">
        <v>2018</v>
      </c>
      <c r="G784" s="11" t="s">
        <v>1704</v>
      </c>
      <c r="H784" s="12">
        <v>44055</v>
      </c>
      <c r="I784" s="11" t="s">
        <v>1602</v>
      </c>
      <c r="J784" s="11" t="s">
        <v>1603</v>
      </c>
      <c r="K784" s="11"/>
      <c r="L784" s="13">
        <v>1</v>
      </c>
      <c r="M784" s="14">
        <v>24</v>
      </c>
      <c r="N784" s="15">
        <v>834044.46</v>
      </c>
      <c r="O784" s="15">
        <v>708464.46</v>
      </c>
      <c r="P784" s="15">
        <v>495925.12</v>
      </c>
      <c r="Q784" s="11" t="s">
        <v>1</v>
      </c>
      <c r="R784" s="11" t="s">
        <v>1</v>
      </c>
      <c r="S784" s="11" t="s">
        <v>1</v>
      </c>
      <c r="T784" s="11" t="s">
        <v>1</v>
      </c>
      <c r="U784" s="11" t="s">
        <v>1</v>
      </c>
      <c r="V784" s="11" t="s">
        <v>1</v>
      </c>
      <c r="W784" s="15">
        <v>495925.12</v>
      </c>
      <c r="X784" s="11" t="s">
        <v>1</v>
      </c>
      <c r="Y784" s="15">
        <v>212539.34</v>
      </c>
      <c r="Z784" s="11" t="s">
        <v>1</v>
      </c>
      <c r="AA784" s="15">
        <v>125580</v>
      </c>
    </row>
    <row r="785" spans="2:27" ht="38.25" x14ac:dyDescent="0.25">
      <c r="B785" s="10">
        <v>776</v>
      </c>
      <c r="C785" s="11" t="s">
        <v>31</v>
      </c>
      <c r="D785" s="11" t="s">
        <v>32</v>
      </c>
      <c r="E785" s="11" t="s">
        <v>2019</v>
      </c>
      <c r="F785" s="11" t="s">
        <v>2020</v>
      </c>
      <c r="G785" s="11" t="s">
        <v>1704</v>
      </c>
      <c r="H785" s="12">
        <v>44055</v>
      </c>
      <c r="I785" s="11" t="s">
        <v>47</v>
      </c>
      <c r="J785" s="11" t="s">
        <v>48</v>
      </c>
      <c r="K785" s="11" t="s">
        <v>2021</v>
      </c>
      <c r="L785" s="13">
        <v>1</v>
      </c>
      <c r="M785" s="14">
        <v>35</v>
      </c>
      <c r="N785" s="15">
        <v>500000</v>
      </c>
      <c r="O785" s="15">
        <v>500000</v>
      </c>
      <c r="P785" s="15">
        <v>411451</v>
      </c>
      <c r="Q785" s="11" t="s">
        <v>1</v>
      </c>
      <c r="R785" s="11" t="s">
        <v>1</v>
      </c>
      <c r="S785" s="11" t="s">
        <v>1</v>
      </c>
      <c r="T785" s="15">
        <v>51050</v>
      </c>
      <c r="U785" s="11" t="s">
        <v>1</v>
      </c>
      <c r="V785" s="11" t="s">
        <v>1</v>
      </c>
      <c r="W785" s="15">
        <v>470001</v>
      </c>
      <c r="X785" s="15">
        <v>7500</v>
      </c>
      <c r="Y785" s="15">
        <v>29999</v>
      </c>
      <c r="Z785" s="11" t="s">
        <v>1</v>
      </c>
      <c r="AA785" s="11" t="s">
        <v>1</v>
      </c>
    </row>
    <row r="786" spans="2:27" ht="25.5" x14ac:dyDescent="0.25">
      <c r="B786" s="10">
        <v>777</v>
      </c>
      <c r="C786" s="11" t="s">
        <v>31</v>
      </c>
      <c r="D786" s="11" t="s">
        <v>32</v>
      </c>
      <c r="E786" s="11" t="s">
        <v>2022</v>
      </c>
      <c r="F786" s="11" t="s">
        <v>2023</v>
      </c>
      <c r="G786" s="11" t="s">
        <v>1704</v>
      </c>
      <c r="H786" s="12">
        <v>44055</v>
      </c>
      <c r="I786" s="11" t="s">
        <v>2024</v>
      </c>
      <c r="J786" s="11" t="s">
        <v>2025</v>
      </c>
      <c r="K786" s="11"/>
      <c r="L786" s="13">
        <v>1</v>
      </c>
      <c r="M786" s="14">
        <v>24</v>
      </c>
      <c r="N786" s="15">
        <v>801433.66</v>
      </c>
      <c r="O786" s="15">
        <v>691603.66</v>
      </c>
      <c r="P786" s="15">
        <v>484122.55</v>
      </c>
      <c r="Q786" s="11" t="s">
        <v>1</v>
      </c>
      <c r="R786" s="11" t="s">
        <v>1</v>
      </c>
      <c r="S786" s="11" t="s">
        <v>1</v>
      </c>
      <c r="T786" s="11" t="s">
        <v>1</v>
      </c>
      <c r="U786" s="11" t="s">
        <v>1</v>
      </c>
      <c r="V786" s="11" t="s">
        <v>1</v>
      </c>
      <c r="W786" s="15">
        <v>484122.55</v>
      </c>
      <c r="X786" s="11" t="s">
        <v>1</v>
      </c>
      <c r="Y786" s="15">
        <v>207481.11</v>
      </c>
      <c r="Z786" s="11" t="s">
        <v>1</v>
      </c>
      <c r="AA786" s="15">
        <v>109830</v>
      </c>
    </row>
    <row r="787" spans="2:27" ht="38.25" x14ac:dyDescent="0.25">
      <c r="B787" s="10">
        <v>778</v>
      </c>
      <c r="C787" s="11" t="s">
        <v>31</v>
      </c>
      <c r="D787" s="11" t="s">
        <v>32</v>
      </c>
      <c r="E787" s="11" t="s">
        <v>2026</v>
      </c>
      <c r="F787" s="11" t="s">
        <v>2027</v>
      </c>
      <c r="G787" s="11" t="s">
        <v>1704</v>
      </c>
      <c r="H787" s="12">
        <v>44055</v>
      </c>
      <c r="I787" s="11" t="s">
        <v>2024</v>
      </c>
      <c r="J787" s="11" t="s">
        <v>2025</v>
      </c>
      <c r="K787" s="11"/>
      <c r="L787" s="13">
        <v>1</v>
      </c>
      <c r="M787" s="14">
        <v>24</v>
      </c>
      <c r="N787" s="15">
        <v>767553.66</v>
      </c>
      <c r="O787" s="15">
        <v>663603.66</v>
      </c>
      <c r="P787" s="15">
        <v>464522.55</v>
      </c>
      <c r="Q787" s="11" t="s">
        <v>1</v>
      </c>
      <c r="R787" s="11" t="s">
        <v>1</v>
      </c>
      <c r="S787" s="11" t="s">
        <v>1</v>
      </c>
      <c r="T787" s="11" t="s">
        <v>1</v>
      </c>
      <c r="U787" s="11" t="s">
        <v>1</v>
      </c>
      <c r="V787" s="11" t="s">
        <v>1</v>
      </c>
      <c r="W787" s="15">
        <v>464522.55</v>
      </c>
      <c r="X787" s="11" t="s">
        <v>1</v>
      </c>
      <c r="Y787" s="15">
        <v>199081.11</v>
      </c>
      <c r="Z787" s="11" t="s">
        <v>1</v>
      </c>
      <c r="AA787" s="15">
        <v>103950</v>
      </c>
    </row>
    <row r="788" spans="2:27" ht="25.5" x14ac:dyDescent="0.25">
      <c r="B788" s="10">
        <v>779</v>
      </c>
      <c r="C788" s="11" t="s">
        <v>31</v>
      </c>
      <c r="D788" s="11" t="s">
        <v>32</v>
      </c>
      <c r="E788" s="11" t="s">
        <v>2028</v>
      </c>
      <c r="F788" s="11" t="s">
        <v>2029</v>
      </c>
      <c r="G788" s="11" t="s">
        <v>1704</v>
      </c>
      <c r="H788" s="12">
        <v>44055</v>
      </c>
      <c r="I788" s="11" t="s">
        <v>2024</v>
      </c>
      <c r="J788" s="11" t="s">
        <v>2025</v>
      </c>
      <c r="K788" s="11"/>
      <c r="L788" s="13">
        <v>1</v>
      </c>
      <c r="M788" s="14">
        <v>24</v>
      </c>
      <c r="N788" s="15">
        <v>721573.66</v>
      </c>
      <c r="O788" s="15">
        <v>625603.66</v>
      </c>
      <c r="P788" s="15">
        <v>437922.55</v>
      </c>
      <c r="Q788" s="11" t="s">
        <v>1</v>
      </c>
      <c r="R788" s="11" t="s">
        <v>1</v>
      </c>
      <c r="S788" s="11" t="s">
        <v>1</v>
      </c>
      <c r="T788" s="11" t="s">
        <v>1</v>
      </c>
      <c r="U788" s="11" t="s">
        <v>1</v>
      </c>
      <c r="V788" s="11" t="s">
        <v>1</v>
      </c>
      <c r="W788" s="15">
        <v>437922.55</v>
      </c>
      <c r="X788" s="11" t="s">
        <v>1</v>
      </c>
      <c r="Y788" s="15">
        <v>187681.11</v>
      </c>
      <c r="Z788" s="11" t="s">
        <v>1</v>
      </c>
      <c r="AA788" s="15">
        <v>95970</v>
      </c>
    </row>
    <row r="789" spans="2:27" ht="38.25" x14ac:dyDescent="0.25">
      <c r="B789" s="10">
        <v>780</v>
      </c>
      <c r="C789" s="11" t="s">
        <v>31</v>
      </c>
      <c r="D789" s="11" t="s">
        <v>32</v>
      </c>
      <c r="E789" s="11" t="s">
        <v>2030</v>
      </c>
      <c r="F789" s="11" t="s">
        <v>2031</v>
      </c>
      <c r="G789" s="11" t="s">
        <v>1704</v>
      </c>
      <c r="H789" s="12">
        <v>44055</v>
      </c>
      <c r="I789" s="11" t="s">
        <v>639</v>
      </c>
      <c r="J789" s="11" t="s">
        <v>640</v>
      </c>
      <c r="K789" s="11" t="s">
        <v>101</v>
      </c>
      <c r="L789" s="13">
        <v>2</v>
      </c>
      <c r="M789" s="14">
        <v>35</v>
      </c>
      <c r="N789" s="15">
        <v>514384.91</v>
      </c>
      <c r="O789" s="15">
        <v>514384.91</v>
      </c>
      <c r="P789" s="15">
        <v>334350.19</v>
      </c>
      <c r="Q789" s="11" t="s">
        <v>1</v>
      </c>
      <c r="R789" s="11" t="s">
        <v>1</v>
      </c>
      <c r="S789" s="11" t="s">
        <v>1</v>
      </c>
      <c r="T789" s="11" t="s">
        <v>1</v>
      </c>
      <c r="U789" s="11" t="s">
        <v>1</v>
      </c>
      <c r="V789" s="11" t="s">
        <v>1</v>
      </c>
      <c r="W789" s="15">
        <v>334350.19</v>
      </c>
      <c r="X789" s="11" t="s">
        <v>1</v>
      </c>
      <c r="Y789" s="15">
        <v>180034.72</v>
      </c>
      <c r="Z789" s="11" t="s">
        <v>1</v>
      </c>
      <c r="AA789" s="11" t="s">
        <v>1</v>
      </c>
    </row>
    <row r="790" spans="2:27" ht="51" x14ac:dyDescent="0.25">
      <c r="B790" s="10">
        <v>781</v>
      </c>
      <c r="C790" s="11" t="s">
        <v>31</v>
      </c>
      <c r="D790" s="11" t="s">
        <v>32</v>
      </c>
      <c r="E790" s="11" t="s">
        <v>2032</v>
      </c>
      <c r="F790" s="11" t="s">
        <v>2033</v>
      </c>
      <c r="G790" s="11" t="s">
        <v>1704</v>
      </c>
      <c r="H790" s="12">
        <v>44055</v>
      </c>
      <c r="I790" s="11" t="s">
        <v>54</v>
      </c>
      <c r="J790" s="11" t="s">
        <v>55</v>
      </c>
      <c r="K790" s="11" t="s">
        <v>2034</v>
      </c>
      <c r="L790" s="13">
        <v>2</v>
      </c>
      <c r="M790" s="14">
        <v>35</v>
      </c>
      <c r="N790" s="15">
        <v>540540.54</v>
      </c>
      <c r="O790" s="15">
        <v>540540.54</v>
      </c>
      <c r="P790" s="15">
        <v>444810.81</v>
      </c>
      <c r="Q790" s="11" t="s">
        <v>1</v>
      </c>
      <c r="R790" s="11" t="s">
        <v>1</v>
      </c>
      <c r="S790" s="11" t="s">
        <v>1</v>
      </c>
      <c r="T790" s="15">
        <v>55189.19</v>
      </c>
      <c r="U790" s="11" t="s">
        <v>1</v>
      </c>
      <c r="V790" s="11" t="s">
        <v>1</v>
      </c>
      <c r="W790" s="15">
        <v>508040.54</v>
      </c>
      <c r="X790" s="15">
        <v>8040.54</v>
      </c>
      <c r="Y790" s="15">
        <v>32500</v>
      </c>
      <c r="Z790" s="11" t="s">
        <v>1</v>
      </c>
      <c r="AA790" s="11" t="s">
        <v>1</v>
      </c>
    </row>
    <row r="791" spans="2:27" ht="38.25" x14ac:dyDescent="0.25">
      <c r="B791" s="10">
        <v>782</v>
      </c>
      <c r="C791" s="11" t="s">
        <v>31</v>
      </c>
      <c r="D791" s="11" t="s">
        <v>32</v>
      </c>
      <c r="E791" s="11" t="s">
        <v>2035</v>
      </c>
      <c r="F791" s="11" t="s">
        <v>2036</v>
      </c>
      <c r="G791" s="11" t="s">
        <v>1704</v>
      </c>
      <c r="H791" s="12">
        <v>44055</v>
      </c>
      <c r="I791" s="11" t="s">
        <v>47</v>
      </c>
      <c r="J791" s="11" t="s">
        <v>48</v>
      </c>
      <c r="K791" s="11" t="s">
        <v>748</v>
      </c>
      <c r="L791" s="13">
        <v>2</v>
      </c>
      <c r="M791" s="14">
        <v>30</v>
      </c>
      <c r="N791" s="15">
        <v>540000</v>
      </c>
      <c r="O791" s="15">
        <v>540000</v>
      </c>
      <c r="P791" s="15">
        <v>444366</v>
      </c>
      <c r="Q791" s="11" t="s">
        <v>1</v>
      </c>
      <c r="R791" s="11" t="s">
        <v>1</v>
      </c>
      <c r="S791" s="11" t="s">
        <v>1</v>
      </c>
      <c r="T791" s="15">
        <v>55134</v>
      </c>
      <c r="U791" s="11" t="s">
        <v>1</v>
      </c>
      <c r="V791" s="11" t="s">
        <v>1</v>
      </c>
      <c r="W791" s="15">
        <v>522900</v>
      </c>
      <c r="X791" s="15">
        <v>23400</v>
      </c>
      <c r="Y791" s="15">
        <v>17100</v>
      </c>
      <c r="Z791" s="11" t="s">
        <v>1</v>
      </c>
      <c r="AA791" s="11" t="s">
        <v>1</v>
      </c>
    </row>
    <row r="792" spans="2:27" ht="38.25" x14ac:dyDescent="0.25">
      <c r="B792" s="10">
        <v>783</v>
      </c>
      <c r="C792" s="11" t="s">
        <v>31</v>
      </c>
      <c r="D792" s="11" t="s">
        <v>32</v>
      </c>
      <c r="E792" s="11" t="s">
        <v>2037</v>
      </c>
      <c r="F792" s="11" t="s">
        <v>2038</v>
      </c>
      <c r="G792" s="11" t="s">
        <v>1704</v>
      </c>
      <c r="H792" s="12">
        <v>44055</v>
      </c>
      <c r="I792" s="11" t="s">
        <v>135</v>
      </c>
      <c r="J792" s="11" t="s">
        <v>136</v>
      </c>
      <c r="K792" s="11" t="s">
        <v>1043</v>
      </c>
      <c r="L792" s="13">
        <v>2</v>
      </c>
      <c r="M792" s="14">
        <v>30</v>
      </c>
      <c r="N792" s="15">
        <v>535856.88</v>
      </c>
      <c r="O792" s="15">
        <v>535856.88</v>
      </c>
      <c r="P792" s="15">
        <v>440956.63</v>
      </c>
      <c r="Q792" s="11" t="s">
        <v>1</v>
      </c>
      <c r="R792" s="11" t="s">
        <v>1</v>
      </c>
      <c r="S792" s="11" t="s">
        <v>1</v>
      </c>
      <c r="T792" s="15">
        <v>54710.99</v>
      </c>
      <c r="U792" s="11" t="s">
        <v>1</v>
      </c>
      <c r="V792" s="11" t="s">
        <v>1</v>
      </c>
      <c r="W792" s="15">
        <v>519781.18</v>
      </c>
      <c r="X792" s="15">
        <v>24113.56</v>
      </c>
      <c r="Y792" s="15">
        <v>16075.7</v>
      </c>
      <c r="Z792" s="11" t="s">
        <v>1</v>
      </c>
      <c r="AA792" s="11" t="s">
        <v>1</v>
      </c>
    </row>
    <row r="793" spans="2:27" ht="51" x14ac:dyDescent="0.25">
      <c r="B793" s="10">
        <v>784</v>
      </c>
      <c r="C793" s="11" t="s">
        <v>31</v>
      </c>
      <c r="D793" s="11" t="s">
        <v>32</v>
      </c>
      <c r="E793" s="11" t="s">
        <v>2039</v>
      </c>
      <c r="F793" s="11" t="s">
        <v>2040</v>
      </c>
      <c r="G793" s="11" t="s">
        <v>1704</v>
      </c>
      <c r="H793" s="12">
        <v>44055</v>
      </c>
      <c r="I793" s="11" t="s">
        <v>135</v>
      </c>
      <c r="J793" s="11" t="s">
        <v>136</v>
      </c>
      <c r="K793" s="11" t="s">
        <v>1899</v>
      </c>
      <c r="L793" s="13">
        <v>3</v>
      </c>
      <c r="M793" s="14">
        <v>30</v>
      </c>
      <c r="N793" s="15">
        <v>540540</v>
      </c>
      <c r="O793" s="15">
        <v>540540</v>
      </c>
      <c r="P793" s="15">
        <v>444810.5</v>
      </c>
      <c r="Q793" s="11" t="s">
        <v>1</v>
      </c>
      <c r="R793" s="11" t="s">
        <v>1</v>
      </c>
      <c r="S793" s="11" t="s">
        <v>1</v>
      </c>
      <c r="T793" s="15">
        <v>55189</v>
      </c>
      <c r="U793" s="11" t="s">
        <v>1</v>
      </c>
      <c r="V793" s="11" t="s">
        <v>1</v>
      </c>
      <c r="W793" s="15">
        <v>524323.80000000005</v>
      </c>
      <c r="X793" s="15">
        <v>24324.3</v>
      </c>
      <c r="Y793" s="15">
        <v>16216.2</v>
      </c>
      <c r="Z793" s="11" t="s">
        <v>1</v>
      </c>
      <c r="AA793" s="11" t="s">
        <v>1</v>
      </c>
    </row>
    <row r="794" spans="2:27" ht="25.5" x14ac:dyDescent="0.25">
      <c r="B794" s="10">
        <v>785</v>
      </c>
      <c r="C794" s="11" t="s">
        <v>31</v>
      </c>
      <c r="D794" s="11" t="s">
        <v>32</v>
      </c>
      <c r="E794" s="11" t="s">
        <v>2041</v>
      </c>
      <c r="F794" s="11" t="s">
        <v>2042</v>
      </c>
      <c r="G794" s="11" t="s">
        <v>1704</v>
      </c>
      <c r="H794" s="12">
        <v>44055</v>
      </c>
      <c r="I794" s="11" t="s">
        <v>2024</v>
      </c>
      <c r="J794" s="11" t="s">
        <v>2025</v>
      </c>
      <c r="K794" s="11"/>
      <c r="L794" s="13">
        <v>1</v>
      </c>
      <c r="M794" s="14">
        <v>24</v>
      </c>
      <c r="N794" s="15">
        <v>812323.66</v>
      </c>
      <c r="O794" s="15">
        <v>700603.66</v>
      </c>
      <c r="P794" s="15">
        <v>490422.55</v>
      </c>
      <c r="Q794" s="11" t="s">
        <v>1</v>
      </c>
      <c r="R794" s="11" t="s">
        <v>1</v>
      </c>
      <c r="S794" s="11" t="s">
        <v>1</v>
      </c>
      <c r="T794" s="11" t="s">
        <v>1</v>
      </c>
      <c r="U794" s="11" t="s">
        <v>1</v>
      </c>
      <c r="V794" s="11" t="s">
        <v>1</v>
      </c>
      <c r="W794" s="15">
        <v>490422.55</v>
      </c>
      <c r="X794" s="11" t="s">
        <v>1</v>
      </c>
      <c r="Y794" s="15">
        <v>210181.11</v>
      </c>
      <c r="Z794" s="15">
        <v>111720</v>
      </c>
      <c r="AA794" s="11" t="s">
        <v>1</v>
      </c>
    </row>
    <row r="795" spans="2:27" ht="51" x14ac:dyDescent="0.25">
      <c r="B795" s="10">
        <v>786</v>
      </c>
      <c r="C795" s="11" t="s">
        <v>31</v>
      </c>
      <c r="D795" s="11" t="s">
        <v>32</v>
      </c>
      <c r="E795" s="11" t="s">
        <v>2043</v>
      </c>
      <c r="F795" s="11" t="s">
        <v>2044</v>
      </c>
      <c r="G795" s="11" t="s">
        <v>1704</v>
      </c>
      <c r="H795" s="12">
        <v>44055</v>
      </c>
      <c r="I795" s="11" t="s">
        <v>83</v>
      </c>
      <c r="J795" s="11" t="s">
        <v>84</v>
      </c>
      <c r="K795" s="11"/>
      <c r="L795" s="13">
        <v>1</v>
      </c>
      <c r="M795" s="14">
        <v>36</v>
      </c>
      <c r="N795" s="15">
        <v>419706.17</v>
      </c>
      <c r="O795" s="15">
        <v>419706.17</v>
      </c>
      <c r="P795" s="15">
        <v>356750.25</v>
      </c>
      <c r="Q795" s="11" t="s">
        <v>1</v>
      </c>
      <c r="R795" s="11" t="s">
        <v>1</v>
      </c>
      <c r="S795" s="11" t="s">
        <v>1</v>
      </c>
      <c r="T795" s="15">
        <v>31477.96</v>
      </c>
      <c r="U795" s="11" t="s">
        <v>1</v>
      </c>
      <c r="V795" s="11" t="s">
        <v>1</v>
      </c>
      <c r="W795" s="15">
        <v>419706.17</v>
      </c>
      <c r="X795" s="15">
        <v>31477.96</v>
      </c>
      <c r="Y795" s="11" t="s">
        <v>1</v>
      </c>
      <c r="Z795" s="11" t="s">
        <v>1</v>
      </c>
      <c r="AA795" s="11" t="s">
        <v>1</v>
      </c>
    </row>
    <row r="796" spans="2:27" ht="51" x14ac:dyDescent="0.25">
      <c r="B796" s="10">
        <v>787</v>
      </c>
      <c r="C796" s="11" t="s">
        <v>31</v>
      </c>
      <c r="D796" s="11" t="s">
        <v>32</v>
      </c>
      <c r="E796" s="11" t="s">
        <v>2045</v>
      </c>
      <c r="F796" s="11" t="s">
        <v>2046</v>
      </c>
      <c r="G796" s="11" t="s">
        <v>1704</v>
      </c>
      <c r="H796" s="12">
        <v>44055</v>
      </c>
      <c r="I796" s="11" t="s">
        <v>66</v>
      </c>
      <c r="J796" s="11" t="s">
        <v>67</v>
      </c>
      <c r="K796" s="11" t="s">
        <v>2047</v>
      </c>
      <c r="L796" s="13">
        <v>1</v>
      </c>
      <c r="M796" s="14">
        <v>34</v>
      </c>
      <c r="N796" s="15">
        <v>543086.4</v>
      </c>
      <c r="O796" s="15">
        <v>533636.4</v>
      </c>
      <c r="P796" s="15">
        <v>439129.39</v>
      </c>
      <c r="Q796" s="11" t="s">
        <v>1</v>
      </c>
      <c r="R796" s="11" t="s">
        <v>1</v>
      </c>
      <c r="S796" s="11" t="s">
        <v>1</v>
      </c>
      <c r="T796" s="15">
        <v>54484.28</v>
      </c>
      <c r="U796" s="11" t="s">
        <v>1</v>
      </c>
      <c r="V796" s="11" t="s">
        <v>1</v>
      </c>
      <c r="W796" s="15">
        <v>493613.67</v>
      </c>
      <c r="X796" s="11" t="s">
        <v>1</v>
      </c>
      <c r="Y796" s="15">
        <v>40022.730000000003</v>
      </c>
      <c r="Z796" s="11" t="s">
        <v>1</v>
      </c>
      <c r="AA796" s="15">
        <v>9450</v>
      </c>
    </row>
    <row r="797" spans="2:27" ht="51" x14ac:dyDescent="0.25">
      <c r="B797" s="10">
        <v>788</v>
      </c>
      <c r="C797" s="11" t="s">
        <v>31</v>
      </c>
      <c r="D797" s="11" t="s">
        <v>32</v>
      </c>
      <c r="E797" s="11" t="s">
        <v>2048</v>
      </c>
      <c r="F797" s="11" t="s">
        <v>2049</v>
      </c>
      <c r="G797" s="11" t="s">
        <v>1704</v>
      </c>
      <c r="H797" s="12">
        <v>44055</v>
      </c>
      <c r="I797" s="11" t="s">
        <v>47</v>
      </c>
      <c r="J797" s="11" t="s">
        <v>48</v>
      </c>
      <c r="K797" s="11" t="s">
        <v>2050</v>
      </c>
      <c r="L797" s="13">
        <v>1</v>
      </c>
      <c r="M797" s="14">
        <v>35</v>
      </c>
      <c r="N797" s="15">
        <v>540528.86</v>
      </c>
      <c r="O797" s="15">
        <v>540528.86</v>
      </c>
      <c r="P797" s="15">
        <v>444801.2</v>
      </c>
      <c r="Q797" s="11" t="s">
        <v>1</v>
      </c>
      <c r="R797" s="11" t="s">
        <v>1</v>
      </c>
      <c r="S797" s="11" t="s">
        <v>1</v>
      </c>
      <c r="T797" s="15">
        <v>55188</v>
      </c>
      <c r="U797" s="11" t="s">
        <v>1</v>
      </c>
      <c r="V797" s="11" t="s">
        <v>1</v>
      </c>
      <c r="W797" s="15">
        <v>540528.86</v>
      </c>
      <c r="X797" s="15">
        <v>40539.660000000003</v>
      </c>
      <c r="Y797" s="11" t="s">
        <v>1</v>
      </c>
      <c r="Z797" s="11" t="s">
        <v>1</v>
      </c>
      <c r="AA797" s="11" t="s">
        <v>1</v>
      </c>
    </row>
    <row r="798" spans="2:27" ht="51" x14ac:dyDescent="0.25">
      <c r="B798" s="10">
        <v>789</v>
      </c>
      <c r="C798" s="11" t="s">
        <v>31</v>
      </c>
      <c r="D798" s="11" t="s">
        <v>32</v>
      </c>
      <c r="E798" s="11" t="s">
        <v>2051</v>
      </c>
      <c r="F798" s="11" t="s">
        <v>2052</v>
      </c>
      <c r="G798" s="11" t="s">
        <v>1704</v>
      </c>
      <c r="H798" s="12">
        <v>44055</v>
      </c>
      <c r="I798" s="11" t="s">
        <v>47</v>
      </c>
      <c r="J798" s="11" t="s">
        <v>48</v>
      </c>
      <c r="K798" s="11" t="s">
        <v>1668</v>
      </c>
      <c r="L798" s="13">
        <v>2</v>
      </c>
      <c r="M798" s="14">
        <v>32</v>
      </c>
      <c r="N798" s="15">
        <v>537500</v>
      </c>
      <c r="O798" s="15">
        <v>537500</v>
      </c>
      <c r="P798" s="15">
        <v>442308.75</v>
      </c>
      <c r="Q798" s="11" t="s">
        <v>1</v>
      </c>
      <c r="R798" s="11" t="s">
        <v>1</v>
      </c>
      <c r="S798" s="11" t="s">
        <v>1</v>
      </c>
      <c r="T798" s="15">
        <v>54878.75</v>
      </c>
      <c r="U798" s="11" t="s">
        <v>1</v>
      </c>
      <c r="V798" s="11" t="s">
        <v>1</v>
      </c>
      <c r="W798" s="15">
        <v>505250</v>
      </c>
      <c r="X798" s="15">
        <v>8062.5</v>
      </c>
      <c r="Y798" s="15">
        <v>32250</v>
      </c>
      <c r="Z798" s="11" t="s">
        <v>1</v>
      </c>
      <c r="AA798" s="11" t="s">
        <v>1</v>
      </c>
    </row>
    <row r="799" spans="2:27" ht="51" x14ac:dyDescent="0.25">
      <c r="B799" s="10">
        <v>790</v>
      </c>
      <c r="C799" s="11" t="s">
        <v>31</v>
      </c>
      <c r="D799" s="11" t="s">
        <v>32</v>
      </c>
      <c r="E799" s="11" t="s">
        <v>2053</v>
      </c>
      <c r="F799" s="11" t="s">
        <v>2054</v>
      </c>
      <c r="G799" s="11" t="s">
        <v>1704</v>
      </c>
      <c r="H799" s="12">
        <v>44055</v>
      </c>
      <c r="I799" s="11" t="s">
        <v>301</v>
      </c>
      <c r="J799" s="11" t="s">
        <v>302</v>
      </c>
      <c r="K799" s="11"/>
      <c r="L799" s="13">
        <v>1</v>
      </c>
      <c r="M799" s="14">
        <v>32</v>
      </c>
      <c r="N799" s="15">
        <v>467103</v>
      </c>
      <c r="O799" s="15">
        <v>465103</v>
      </c>
      <c r="P799" s="15">
        <v>382733</v>
      </c>
      <c r="Q799" s="11" t="s">
        <v>1</v>
      </c>
      <c r="R799" s="11" t="s">
        <v>1</v>
      </c>
      <c r="S799" s="11" t="s">
        <v>1</v>
      </c>
      <c r="T799" s="15">
        <v>47487</v>
      </c>
      <c r="U799" s="11" t="s">
        <v>1</v>
      </c>
      <c r="V799" s="11" t="s">
        <v>1</v>
      </c>
      <c r="W799" s="15">
        <v>430220</v>
      </c>
      <c r="X799" s="11" t="s">
        <v>1</v>
      </c>
      <c r="Y799" s="15">
        <v>34883</v>
      </c>
      <c r="Z799" s="11" t="s">
        <v>1</v>
      </c>
      <c r="AA799" s="15">
        <v>2000</v>
      </c>
    </row>
    <row r="800" spans="2:27" ht="51" x14ac:dyDescent="0.25">
      <c r="B800" s="10">
        <v>791</v>
      </c>
      <c r="C800" s="11" t="s">
        <v>31</v>
      </c>
      <c r="D800" s="11" t="s">
        <v>32</v>
      </c>
      <c r="E800" s="11" t="s">
        <v>2055</v>
      </c>
      <c r="F800" s="11" t="s">
        <v>2056</v>
      </c>
      <c r="G800" s="11" t="s">
        <v>1704</v>
      </c>
      <c r="H800" s="12">
        <v>44055</v>
      </c>
      <c r="I800" s="11" t="s">
        <v>2057</v>
      </c>
      <c r="J800" s="11" t="s">
        <v>2058</v>
      </c>
      <c r="K800" s="11" t="s">
        <v>180</v>
      </c>
      <c r="L800" s="13">
        <v>1</v>
      </c>
      <c r="M800" s="14">
        <v>12</v>
      </c>
      <c r="N800" s="15">
        <v>675182.83</v>
      </c>
      <c r="O800" s="15">
        <v>675182.83</v>
      </c>
      <c r="P800" s="15">
        <v>475841.71</v>
      </c>
      <c r="Q800" s="11" t="s">
        <v>1</v>
      </c>
      <c r="R800" s="11" t="s">
        <v>1</v>
      </c>
      <c r="S800" s="11" t="s">
        <v>1</v>
      </c>
      <c r="T800" s="11" t="s">
        <v>1</v>
      </c>
      <c r="U800" s="11" t="s">
        <v>1</v>
      </c>
      <c r="V800" s="11" t="s">
        <v>1</v>
      </c>
      <c r="W800" s="15">
        <v>475841.71</v>
      </c>
      <c r="X800" s="11" t="s">
        <v>1</v>
      </c>
      <c r="Y800" s="15">
        <v>199341.12</v>
      </c>
      <c r="Z800" s="11" t="s">
        <v>1</v>
      </c>
      <c r="AA800" s="11" t="s">
        <v>1</v>
      </c>
    </row>
    <row r="801" spans="2:27" ht="25.5" x14ac:dyDescent="0.25">
      <c r="B801" s="10">
        <v>792</v>
      </c>
      <c r="C801" s="11" t="s">
        <v>31</v>
      </c>
      <c r="D801" s="11" t="s">
        <v>32</v>
      </c>
      <c r="E801" s="11" t="s">
        <v>2059</v>
      </c>
      <c r="F801" s="11" t="s">
        <v>2060</v>
      </c>
      <c r="G801" s="11" t="s">
        <v>1704</v>
      </c>
      <c r="H801" s="12">
        <v>44055</v>
      </c>
      <c r="I801" s="11" t="s">
        <v>54</v>
      </c>
      <c r="J801" s="11" t="s">
        <v>55</v>
      </c>
      <c r="K801" s="11" t="s">
        <v>2061</v>
      </c>
      <c r="L801" s="13">
        <v>1</v>
      </c>
      <c r="M801" s="14">
        <v>24</v>
      </c>
      <c r="N801" s="15">
        <v>550743.66</v>
      </c>
      <c r="O801" s="15">
        <v>522603.66</v>
      </c>
      <c r="P801" s="15">
        <v>483408.38</v>
      </c>
      <c r="Q801" s="11" t="s">
        <v>1</v>
      </c>
      <c r="R801" s="11" t="s">
        <v>1</v>
      </c>
      <c r="S801" s="11" t="s">
        <v>1</v>
      </c>
      <c r="T801" s="11" t="s">
        <v>1</v>
      </c>
      <c r="U801" s="11" t="s">
        <v>1</v>
      </c>
      <c r="V801" s="11" t="s">
        <v>1</v>
      </c>
      <c r="W801" s="15">
        <v>483408.38</v>
      </c>
      <c r="X801" s="11" t="s">
        <v>1</v>
      </c>
      <c r="Y801" s="15">
        <v>39195.279999999999</v>
      </c>
      <c r="Z801" s="11" t="s">
        <v>1</v>
      </c>
      <c r="AA801" s="15">
        <v>28140</v>
      </c>
    </row>
    <row r="802" spans="2:27" x14ac:dyDescent="0.25">
      <c r="B802" s="10">
        <v>793</v>
      </c>
      <c r="C802" s="11" t="s">
        <v>31</v>
      </c>
      <c r="D802" s="11" t="s">
        <v>32</v>
      </c>
      <c r="E802" s="11" t="s">
        <v>2062</v>
      </c>
      <c r="F802" s="11" t="s">
        <v>2063</v>
      </c>
      <c r="G802" s="11" t="s">
        <v>1704</v>
      </c>
      <c r="H802" s="12">
        <v>44055</v>
      </c>
      <c r="I802" s="11" t="s">
        <v>54</v>
      </c>
      <c r="J802" s="11" t="s">
        <v>55</v>
      </c>
      <c r="K802" s="11" t="s">
        <v>2061</v>
      </c>
      <c r="L802" s="13">
        <v>1</v>
      </c>
      <c r="M802" s="14">
        <v>24</v>
      </c>
      <c r="N802" s="15">
        <v>533483.66</v>
      </c>
      <c r="O802" s="15">
        <v>506603.66</v>
      </c>
      <c r="P802" s="15">
        <v>468608.38</v>
      </c>
      <c r="Q802" s="11" t="s">
        <v>1</v>
      </c>
      <c r="R802" s="11" t="s">
        <v>1</v>
      </c>
      <c r="S802" s="11" t="s">
        <v>1</v>
      </c>
      <c r="T802" s="11" t="s">
        <v>1</v>
      </c>
      <c r="U802" s="11" t="s">
        <v>1</v>
      </c>
      <c r="V802" s="11" t="s">
        <v>1</v>
      </c>
      <c r="W802" s="15">
        <v>468608.38</v>
      </c>
      <c r="X802" s="11" t="s">
        <v>1</v>
      </c>
      <c r="Y802" s="15">
        <v>37995.279999999999</v>
      </c>
      <c r="Z802" s="11" t="s">
        <v>1</v>
      </c>
      <c r="AA802" s="15">
        <v>26880</v>
      </c>
    </row>
    <row r="803" spans="2:27" ht="25.5" x14ac:dyDescent="0.25">
      <c r="B803" s="10">
        <v>794</v>
      </c>
      <c r="C803" s="11" t="s">
        <v>31</v>
      </c>
      <c r="D803" s="11" t="s">
        <v>32</v>
      </c>
      <c r="E803" s="11" t="s">
        <v>2064</v>
      </c>
      <c r="F803" s="11" t="s">
        <v>2065</v>
      </c>
      <c r="G803" s="11" t="s">
        <v>1704</v>
      </c>
      <c r="H803" s="12">
        <v>44055</v>
      </c>
      <c r="I803" s="11" t="s">
        <v>54</v>
      </c>
      <c r="J803" s="11" t="s">
        <v>55</v>
      </c>
      <c r="K803" s="11" t="s">
        <v>2061</v>
      </c>
      <c r="L803" s="13">
        <v>1</v>
      </c>
      <c r="M803" s="14">
        <v>24</v>
      </c>
      <c r="N803" s="15">
        <v>560173.66</v>
      </c>
      <c r="O803" s="15">
        <v>535603.66</v>
      </c>
      <c r="P803" s="15">
        <v>495433.38</v>
      </c>
      <c r="Q803" s="11" t="s">
        <v>1</v>
      </c>
      <c r="R803" s="11" t="s">
        <v>1</v>
      </c>
      <c r="S803" s="11" t="s">
        <v>1</v>
      </c>
      <c r="T803" s="11" t="s">
        <v>1</v>
      </c>
      <c r="U803" s="11" t="s">
        <v>1</v>
      </c>
      <c r="V803" s="11" t="s">
        <v>1</v>
      </c>
      <c r="W803" s="15">
        <v>495433.38</v>
      </c>
      <c r="X803" s="11" t="s">
        <v>1</v>
      </c>
      <c r="Y803" s="15">
        <v>40170.28</v>
      </c>
      <c r="Z803" s="11" t="s">
        <v>1</v>
      </c>
      <c r="AA803" s="15">
        <v>24570</v>
      </c>
    </row>
    <row r="804" spans="2:27" ht="25.5" x14ac:dyDescent="0.25">
      <c r="B804" s="10">
        <v>795</v>
      </c>
      <c r="C804" s="11" t="s">
        <v>31</v>
      </c>
      <c r="D804" s="11" t="s">
        <v>32</v>
      </c>
      <c r="E804" s="11" t="s">
        <v>2066</v>
      </c>
      <c r="F804" s="11" t="s">
        <v>2067</v>
      </c>
      <c r="G804" s="11" t="s">
        <v>1704</v>
      </c>
      <c r="H804" s="12">
        <v>44055</v>
      </c>
      <c r="I804" s="11" t="s">
        <v>54</v>
      </c>
      <c r="J804" s="11" t="s">
        <v>55</v>
      </c>
      <c r="K804" s="11" t="s">
        <v>2061</v>
      </c>
      <c r="L804" s="13">
        <v>1</v>
      </c>
      <c r="M804" s="14">
        <v>24</v>
      </c>
      <c r="N804" s="15">
        <v>543573.66</v>
      </c>
      <c r="O804" s="15">
        <v>510603.66</v>
      </c>
      <c r="P804" s="15">
        <v>472308.39</v>
      </c>
      <c r="Q804" s="11" t="s">
        <v>1</v>
      </c>
      <c r="R804" s="11" t="s">
        <v>1</v>
      </c>
      <c r="S804" s="11" t="s">
        <v>1</v>
      </c>
      <c r="T804" s="11" t="s">
        <v>1</v>
      </c>
      <c r="U804" s="11" t="s">
        <v>1</v>
      </c>
      <c r="V804" s="11" t="s">
        <v>1</v>
      </c>
      <c r="W804" s="15">
        <v>472308.39</v>
      </c>
      <c r="X804" s="11" t="s">
        <v>1</v>
      </c>
      <c r="Y804" s="15">
        <v>38295.269999999997</v>
      </c>
      <c r="Z804" s="15">
        <v>32970</v>
      </c>
      <c r="AA804" s="11" t="s">
        <v>1</v>
      </c>
    </row>
    <row r="805" spans="2:27" ht="51" x14ac:dyDescent="0.25">
      <c r="B805" s="10">
        <v>796</v>
      </c>
      <c r="C805" s="11" t="s">
        <v>31</v>
      </c>
      <c r="D805" s="11" t="s">
        <v>32</v>
      </c>
      <c r="E805" s="11" t="s">
        <v>2068</v>
      </c>
      <c r="F805" s="11" t="s">
        <v>2069</v>
      </c>
      <c r="G805" s="11" t="s">
        <v>1704</v>
      </c>
      <c r="H805" s="12">
        <v>44055</v>
      </c>
      <c r="I805" s="11" t="s">
        <v>1149</v>
      </c>
      <c r="J805" s="11" t="s">
        <v>1150</v>
      </c>
      <c r="K805" s="11" t="s">
        <v>2070</v>
      </c>
      <c r="L805" s="13">
        <v>2</v>
      </c>
      <c r="M805" s="14">
        <v>32</v>
      </c>
      <c r="N805" s="15">
        <v>713721.66</v>
      </c>
      <c r="O805" s="15">
        <v>680184.19</v>
      </c>
      <c r="P805" s="15">
        <v>476128.93</v>
      </c>
      <c r="Q805" s="11" t="s">
        <v>1</v>
      </c>
      <c r="R805" s="11" t="s">
        <v>1</v>
      </c>
      <c r="S805" s="11" t="s">
        <v>1</v>
      </c>
      <c r="T805" s="11" t="s">
        <v>1</v>
      </c>
      <c r="U805" s="11" t="s">
        <v>1</v>
      </c>
      <c r="V805" s="11" t="s">
        <v>1</v>
      </c>
      <c r="W805" s="15">
        <v>476128.93</v>
      </c>
      <c r="X805" s="11" t="s">
        <v>1</v>
      </c>
      <c r="Y805" s="15">
        <v>204055.26</v>
      </c>
      <c r="Z805" s="11" t="s">
        <v>1</v>
      </c>
      <c r="AA805" s="15">
        <v>33537.47</v>
      </c>
    </row>
    <row r="806" spans="2:27" ht="51" x14ac:dyDescent="0.25">
      <c r="B806" s="10">
        <v>797</v>
      </c>
      <c r="C806" s="11" t="s">
        <v>31</v>
      </c>
      <c r="D806" s="11" t="s">
        <v>32</v>
      </c>
      <c r="E806" s="11" t="s">
        <v>2071</v>
      </c>
      <c r="F806" s="11" t="s">
        <v>2072</v>
      </c>
      <c r="G806" s="11" t="s">
        <v>1704</v>
      </c>
      <c r="H806" s="12">
        <v>44055</v>
      </c>
      <c r="I806" s="11" t="s">
        <v>135</v>
      </c>
      <c r="J806" s="11" t="s">
        <v>136</v>
      </c>
      <c r="K806" s="11" t="s">
        <v>1659</v>
      </c>
      <c r="L806" s="13">
        <v>2</v>
      </c>
      <c r="M806" s="14">
        <v>30</v>
      </c>
      <c r="N806" s="15">
        <v>536434.63</v>
      </c>
      <c r="O806" s="15">
        <v>536434.63</v>
      </c>
      <c r="P806" s="15">
        <v>441432.05</v>
      </c>
      <c r="Q806" s="11" t="s">
        <v>1</v>
      </c>
      <c r="R806" s="11" t="s">
        <v>1</v>
      </c>
      <c r="S806" s="11" t="s">
        <v>1</v>
      </c>
      <c r="T806" s="15">
        <v>54769.98</v>
      </c>
      <c r="U806" s="11" t="s">
        <v>1</v>
      </c>
      <c r="V806" s="11" t="s">
        <v>1</v>
      </c>
      <c r="W806" s="15">
        <v>520341.58</v>
      </c>
      <c r="X806" s="15">
        <v>24139.55</v>
      </c>
      <c r="Y806" s="15">
        <v>16093.05</v>
      </c>
      <c r="Z806" s="11" t="s">
        <v>1</v>
      </c>
      <c r="AA806" s="11" t="s">
        <v>1</v>
      </c>
    </row>
    <row r="807" spans="2:27" ht="51" x14ac:dyDescent="0.25">
      <c r="B807" s="10">
        <v>798</v>
      </c>
      <c r="C807" s="11" t="s">
        <v>31</v>
      </c>
      <c r="D807" s="11" t="s">
        <v>32</v>
      </c>
      <c r="E807" s="11" t="s">
        <v>2073</v>
      </c>
      <c r="F807" s="11" t="s">
        <v>2074</v>
      </c>
      <c r="G807" s="11" t="s">
        <v>1704</v>
      </c>
      <c r="H807" s="12">
        <v>44055</v>
      </c>
      <c r="I807" s="11" t="s">
        <v>47</v>
      </c>
      <c r="J807" s="11" t="s">
        <v>48</v>
      </c>
      <c r="K807" s="11"/>
      <c r="L807" s="13">
        <v>1</v>
      </c>
      <c r="M807" s="14">
        <v>35</v>
      </c>
      <c r="N807" s="15">
        <v>540540</v>
      </c>
      <c r="O807" s="15">
        <v>540540</v>
      </c>
      <c r="P807" s="15">
        <v>444810.37</v>
      </c>
      <c r="Q807" s="11" t="s">
        <v>1</v>
      </c>
      <c r="R807" s="11" t="s">
        <v>1</v>
      </c>
      <c r="S807" s="11" t="s">
        <v>1</v>
      </c>
      <c r="T807" s="15">
        <v>55189.13</v>
      </c>
      <c r="U807" s="11" t="s">
        <v>1</v>
      </c>
      <c r="V807" s="11" t="s">
        <v>1</v>
      </c>
      <c r="W807" s="15">
        <v>540540</v>
      </c>
      <c r="X807" s="15">
        <v>40540.5</v>
      </c>
      <c r="Y807" s="11" t="s">
        <v>1</v>
      </c>
      <c r="Z807" s="11" t="s">
        <v>1</v>
      </c>
      <c r="AA807" s="11" t="s">
        <v>1</v>
      </c>
    </row>
    <row r="808" spans="2:27" ht="51" x14ac:dyDescent="0.25">
      <c r="B808" s="10">
        <v>799</v>
      </c>
      <c r="C808" s="11" t="s">
        <v>31</v>
      </c>
      <c r="D808" s="11" t="s">
        <v>32</v>
      </c>
      <c r="E808" s="11" t="s">
        <v>2075</v>
      </c>
      <c r="F808" s="11" t="s">
        <v>2076</v>
      </c>
      <c r="G808" s="11" t="s">
        <v>1704</v>
      </c>
      <c r="H808" s="12">
        <v>44055</v>
      </c>
      <c r="I808" s="11" t="s">
        <v>83</v>
      </c>
      <c r="J808" s="11" t="s">
        <v>84</v>
      </c>
      <c r="K808" s="11" t="s">
        <v>2077</v>
      </c>
      <c r="L808" s="13">
        <v>1</v>
      </c>
      <c r="M808" s="14">
        <v>30</v>
      </c>
      <c r="N808" s="15">
        <v>540540</v>
      </c>
      <c r="O808" s="15">
        <v>540540</v>
      </c>
      <c r="P808" s="15">
        <v>444810.37</v>
      </c>
      <c r="Q808" s="11" t="s">
        <v>1</v>
      </c>
      <c r="R808" s="11" t="s">
        <v>1</v>
      </c>
      <c r="S808" s="11" t="s">
        <v>1</v>
      </c>
      <c r="T808" s="15">
        <v>55189.13</v>
      </c>
      <c r="U808" s="11" t="s">
        <v>1</v>
      </c>
      <c r="V808" s="11" t="s">
        <v>1</v>
      </c>
      <c r="W808" s="15">
        <v>524323.80000000005</v>
      </c>
      <c r="X808" s="15">
        <v>24324.3</v>
      </c>
      <c r="Y808" s="15">
        <v>16216.2</v>
      </c>
      <c r="Z808" s="11" t="s">
        <v>1</v>
      </c>
      <c r="AA808" s="11" t="s">
        <v>1</v>
      </c>
    </row>
    <row r="809" spans="2:27" ht="76.5" x14ac:dyDescent="0.25">
      <c r="B809" s="10">
        <v>800</v>
      </c>
      <c r="C809" s="11" t="s">
        <v>31</v>
      </c>
      <c r="D809" s="11" t="s">
        <v>32</v>
      </c>
      <c r="E809" s="11" t="s">
        <v>2078</v>
      </c>
      <c r="F809" s="11" t="s">
        <v>2079</v>
      </c>
      <c r="G809" s="11" t="s">
        <v>1704</v>
      </c>
      <c r="H809" s="12">
        <v>44055</v>
      </c>
      <c r="I809" s="11" t="s">
        <v>47</v>
      </c>
      <c r="J809" s="11" t="s">
        <v>48</v>
      </c>
      <c r="K809" s="11" t="s">
        <v>2080</v>
      </c>
      <c r="L809" s="13">
        <v>2</v>
      </c>
      <c r="M809" s="14">
        <v>35</v>
      </c>
      <c r="N809" s="15">
        <v>537500</v>
      </c>
      <c r="O809" s="15">
        <v>537500</v>
      </c>
      <c r="P809" s="15">
        <v>442308.74</v>
      </c>
      <c r="Q809" s="11" t="s">
        <v>1</v>
      </c>
      <c r="R809" s="11" t="s">
        <v>1</v>
      </c>
      <c r="S809" s="11" t="s">
        <v>1</v>
      </c>
      <c r="T809" s="15">
        <v>54878.75</v>
      </c>
      <c r="U809" s="11" t="s">
        <v>1</v>
      </c>
      <c r="V809" s="11" t="s">
        <v>1</v>
      </c>
      <c r="W809" s="15">
        <v>505250</v>
      </c>
      <c r="X809" s="15">
        <v>8062.51</v>
      </c>
      <c r="Y809" s="15">
        <v>32250</v>
      </c>
      <c r="Z809" s="11" t="s">
        <v>1</v>
      </c>
      <c r="AA809" s="11" t="s">
        <v>1</v>
      </c>
    </row>
    <row r="810" spans="2:27" ht="38.25" x14ac:dyDescent="0.25">
      <c r="B810" s="10">
        <v>801</v>
      </c>
      <c r="C810" s="11" t="s">
        <v>31</v>
      </c>
      <c r="D810" s="11" t="s">
        <v>32</v>
      </c>
      <c r="E810" s="11" t="s">
        <v>2081</v>
      </c>
      <c r="F810" s="11" t="s">
        <v>2082</v>
      </c>
      <c r="G810" s="11" t="s">
        <v>1704</v>
      </c>
      <c r="H810" s="12">
        <v>44055</v>
      </c>
      <c r="I810" s="11" t="s">
        <v>54</v>
      </c>
      <c r="J810" s="11" t="s">
        <v>55</v>
      </c>
      <c r="K810" s="11" t="s">
        <v>2083</v>
      </c>
      <c r="L810" s="13">
        <v>2</v>
      </c>
      <c r="M810" s="14">
        <v>35</v>
      </c>
      <c r="N810" s="15">
        <v>540540.54</v>
      </c>
      <c r="O810" s="15">
        <v>540540.54</v>
      </c>
      <c r="P810" s="15">
        <v>444810.81</v>
      </c>
      <c r="Q810" s="11" t="s">
        <v>1</v>
      </c>
      <c r="R810" s="11" t="s">
        <v>1</v>
      </c>
      <c r="S810" s="11" t="s">
        <v>1</v>
      </c>
      <c r="T810" s="15">
        <v>55189.2</v>
      </c>
      <c r="U810" s="11" t="s">
        <v>1</v>
      </c>
      <c r="V810" s="11" t="s">
        <v>1</v>
      </c>
      <c r="W810" s="15">
        <v>509459.46</v>
      </c>
      <c r="X810" s="15">
        <v>9459.4500000000007</v>
      </c>
      <c r="Y810" s="15">
        <v>31081.08</v>
      </c>
      <c r="Z810" s="11" t="s">
        <v>1</v>
      </c>
      <c r="AA810" s="11" t="s">
        <v>1</v>
      </c>
    </row>
    <row r="811" spans="2:27" ht="51" x14ac:dyDescent="0.25">
      <c r="B811" s="10">
        <v>802</v>
      </c>
      <c r="C811" s="11" t="s">
        <v>31</v>
      </c>
      <c r="D811" s="11" t="s">
        <v>32</v>
      </c>
      <c r="E811" s="11" t="s">
        <v>2084</v>
      </c>
      <c r="F811" s="11" t="s">
        <v>2085</v>
      </c>
      <c r="G811" s="11" t="s">
        <v>1704</v>
      </c>
      <c r="H811" s="12">
        <v>44055</v>
      </c>
      <c r="I811" s="11" t="s">
        <v>83</v>
      </c>
      <c r="J811" s="11" t="s">
        <v>84</v>
      </c>
      <c r="K811" s="11" t="s">
        <v>934</v>
      </c>
      <c r="L811" s="13">
        <v>3</v>
      </c>
      <c r="M811" s="14">
        <v>24</v>
      </c>
      <c r="N811" s="15">
        <v>536756.76</v>
      </c>
      <c r="O811" s="15">
        <v>536756.76</v>
      </c>
      <c r="P811" s="15">
        <v>441697.14</v>
      </c>
      <c r="Q811" s="11" t="s">
        <v>1</v>
      </c>
      <c r="R811" s="11" t="s">
        <v>1</v>
      </c>
      <c r="S811" s="11" t="s">
        <v>1</v>
      </c>
      <c r="T811" s="15">
        <v>54802.86</v>
      </c>
      <c r="U811" s="11" t="s">
        <v>1</v>
      </c>
      <c r="V811" s="11" t="s">
        <v>1</v>
      </c>
      <c r="W811" s="15">
        <v>509918.92</v>
      </c>
      <c r="X811" s="15">
        <v>13418.92</v>
      </c>
      <c r="Y811" s="15">
        <v>26837.84</v>
      </c>
      <c r="Z811" s="11" t="s">
        <v>1</v>
      </c>
      <c r="AA811" s="11" t="s">
        <v>1</v>
      </c>
    </row>
    <row r="812" spans="2:27" ht="38.25" x14ac:dyDescent="0.25">
      <c r="B812" s="10">
        <v>803</v>
      </c>
      <c r="C812" s="11" t="s">
        <v>31</v>
      </c>
      <c r="D812" s="11" t="s">
        <v>32</v>
      </c>
      <c r="E812" s="11" t="s">
        <v>2086</v>
      </c>
      <c r="F812" s="11" t="s">
        <v>2087</v>
      </c>
      <c r="G812" s="11" t="s">
        <v>1704</v>
      </c>
      <c r="H812" s="12">
        <v>44055</v>
      </c>
      <c r="I812" s="11" t="s">
        <v>83</v>
      </c>
      <c r="J812" s="11" t="s">
        <v>84</v>
      </c>
      <c r="K812" s="11" t="s">
        <v>2088</v>
      </c>
      <c r="L812" s="13">
        <v>1</v>
      </c>
      <c r="M812" s="14">
        <v>24</v>
      </c>
      <c r="N812" s="15">
        <v>540670</v>
      </c>
      <c r="O812" s="15">
        <v>537730</v>
      </c>
      <c r="P812" s="15">
        <v>497400.25</v>
      </c>
      <c r="Q812" s="11" t="s">
        <v>1</v>
      </c>
      <c r="R812" s="11" t="s">
        <v>1</v>
      </c>
      <c r="S812" s="11" t="s">
        <v>1</v>
      </c>
      <c r="T812" s="11" t="s">
        <v>1</v>
      </c>
      <c r="U812" s="11" t="s">
        <v>1</v>
      </c>
      <c r="V812" s="11" t="s">
        <v>1</v>
      </c>
      <c r="W812" s="15">
        <v>497400.25</v>
      </c>
      <c r="X812" s="11" t="s">
        <v>1</v>
      </c>
      <c r="Y812" s="15">
        <v>40329.75</v>
      </c>
      <c r="Z812" s="11" t="s">
        <v>1</v>
      </c>
      <c r="AA812" s="15">
        <v>2940</v>
      </c>
    </row>
    <row r="813" spans="2:27" ht="25.5" x14ac:dyDescent="0.25">
      <c r="B813" s="10">
        <v>804</v>
      </c>
      <c r="C813" s="11" t="s">
        <v>31</v>
      </c>
      <c r="D813" s="11" t="s">
        <v>32</v>
      </c>
      <c r="E813" s="11" t="s">
        <v>2089</v>
      </c>
      <c r="F813" s="11" t="s">
        <v>2090</v>
      </c>
      <c r="G813" s="11" t="s">
        <v>1704</v>
      </c>
      <c r="H813" s="12">
        <v>44055</v>
      </c>
      <c r="I813" s="11" t="s">
        <v>135</v>
      </c>
      <c r="J813" s="11" t="s">
        <v>136</v>
      </c>
      <c r="K813" s="11"/>
      <c r="L813" s="13">
        <v>1</v>
      </c>
      <c r="M813" s="14">
        <v>35</v>
      </c>
      <c r="N813" s="15">
        <v>737062.68</v>
      </c>
      <c r="O813" s="15">
        <v>737062.68</v>
      </c>
      <c r="P813" s="15">
        <v>442237.6</v>
      </c>
      <c r="Q813" s="11" t="s">
        <v>1</v>
      </c>
      <c r="R813" s="11" t="s">
        <v>1</v>
      </c>
      <c r="S813" s="11" t="s">
        <v>1</v>
      </c>
      <c r="T813" s="11" t="s">
        <v>1</v>
      </c>
      <c r="U813" s="11" t="s">
        <v>1</v>
      </c>
      <c r="V813" s="11" t="s">
        <v>1</v>
      </c>
      <c r="W813" s="15">
        <v>442237.6</v>
      </c>
      <c r="X813" s="11" t="s">
        <v>1</v>
      </c>
      <c r="Y813" s="15">
        <v>294825.08</v>
      </c>
      <c r="Z813" s="11" t="s">
        <v>1</v>
      </c>
      <c r="AA813" s="11" t="s">
        <v>1</v>
      </c>
    </row>
    <row r="814" spans="2:27" ht="51" x14ac:dyDescent="0.25">
      <c r="B814" s="10">
        <v>805</v>
      </c>
      <c r="C814" s="11" t="s">
        <v>31</v>
      </c>
      <c r="D814" s="11" t="s">
        <v>32</v>
      </c>
      <c r="E814" s="11" t="s">
        <v>2091</v>
      </c>
      <c r="F814" s="11" t="s">
        <v>2092</v>
      </c>
      <c r="G814" s="11" t="s">
        <v>1704</v>
      </c>
      <c r="H814" s="12">
        <v>44055</v>
      </c>
      <c r="I814" s="11" t="s">
        <v>47</v>
      </c>
      <c r="J814" s="11" t="s">
        <v>48</v>
      </c>
      <c r="K814" s="11" t="s">
        <v>2093</v>
      </c>
      <c r="L814" s="13">
        <v>3</v>
      </c>
      <c r="M814" s="14">
        <v>33</v>
      </c>
      <c r="N814" s="15">
        <v>540540.54</v>
      </c>
      <c r="O814" s="15">
        <v>540540.54</v>
      </c>
      <c r="P814" s="15">
        <v>444810.8</v>
      </c>
      <c r="Q814" s="11" t="s">
        <v>1</v>
      </c>
      <c r="R814" s="11" t="s">
        <v>1</v>
      </c>
      <c r="S814" s="11" t="s">
        <v>1</v>
      </c>
      <c r="T814" s="15">
        <v>55189.2</v>
      </c>
      <c r="U814" s="11" t="s">
        <v>1</v>
      </c>
      <c r="V814" s="11" t="s">
        <v>1</v>
      </c>
      <c r="W814" s="15">
        <v>524324.31999999995</v>
      </c>
      <c r="X814" s="15">
        <v>24324.32</v>
      </c>
      <c r="Y814" s="15">
        <v>16216.22</v>
      </c>
      <c r="Z814" s="11" t="s">
        <v>1</v>
      </c>
      <c r="AA814" s="11" t="s">
        <v>1</v>
      </c>
    </row>
    <row r="815" spans="2:27" ht="38.25" x14ac:dyDescent="0.25">
      <c r="B815" s="10">
        <v>806</v>
      </c>
      <c r="C815" s="11" t="s">
        <v>31</v>
      </c>
      <c r="D815" s="11" t="s">
        <v>32</v>
      </c>
      <c r="E815" s="11" t="s">
        <v>2094</v>
      </c>
      <c r="F815" s="11" t="s">
        <v>2095</v>
      </c>
      <c r="G815" s="11" t="s">
        <v>1704</v>
      </c>
      <c r="H815" s="12">
        <v>44055</v>
      </c>
      <c r="I815" s="11" t="s">
        <v>47</v>
      </c>
      <c r="J815" s="11" t="s">
        <v>48</v>
      </c>
      <c r="K815" s="11" t="s">
        <v>1552</v>
      </c>
      <c r="L815" s="13">
        <v>1</v>
      </c>
      <c r="M815" s="14">
        <v>30</v>
      </c>
      <c r="N815" s="15">
        <v>537500</v>
      </c>
      <c r="O815" s="15">
        <v>537500</v>
      </c>
      <c r="P815" s="15">
        <v>442308.75</v>
      </c>
      <c r="Q815" s="11" t="s">
        <v>1</v>
      </c>
      <c r="R815" s="11" t="s">
        <v>1</v>
      </c>
      <c r="S815" s="11" t="s">
        <v>1</v>
      </c>
      <c r="T815" s="15">
        <v>54878.75</v>
      </c>
      <c r="U815" s="11" t="s">
        <v>1</v>
      </c>
      <c r="V815" s="11" t="s">
        <v>1</v>
      </c>
      <c r="W815" s="15">
        <v>497187.5</v>
      </c>
      <c r="X815" s="11" t="s">
        <v>1</v>
      </c>
      <c r="Y815" s="15">
        <v>40312.5</v>
      </c>
      <c r="Z815" s="11" t="s">
        <v>1</v>
      </c>
      <c r="AA815" s="11" t="s">
        <v>1</v>
      </c>
    </row>
    <row r="816" spans="2:27" ht="25.5" x14ac:dyDescent="0.25">
      <c r="B816" s="10">
        <v>807</v>
      </c>
      <c r="C816" s="11" t="s">
        <v>31</v>
      </c>
      <c r="D816" s="11" t="s">
        <v>32</v>
      </c>
      <c r="E816" s="11" t="s">
        <v>2096</v>
      </c>
      <c r="F816" s="11" t="s">
        <v>2097</v>
      </c>
      <c r="G816" s="11" t="s">
        <v>1704</v>
      </c>
      <c r="H816" s="12">
        <v>44055</v>
      </c>
      <c r="I816" s="11" t="s">
        <v>54</v>
      </c>
      <c r="J816" s="11" t="s">
        <v>55</v>
      </c>
      <c r="K816" s="11" t="s">
        <v>2061</v>
      </c>
      <c r="L816" s="13">
        <v>1</v>
      </c>
      <c r="M816" s="14">
        <v>24</v>
      </c>
      <c r="N816" s="15">
        <v>568253.66</v>
      </c>
      <c r="O816" s="15">
        <v>533603.66</v>
      </c>
      <c r="P816" s="15">
        <v>493583.38</v>
      </c>
      <c r="Q816" s="11" t="s">
        <v>1</v>
      </c>
      <c r="R816" s="11" t="s">
        <v>1</v>
      </c>
      <c r="S816" s="11" t="s">
        <v>1</v>
      </c>
      <c r="T816" s="11" t="s">
        <v>1</v>
      </c>
      <c r="U816" s="11" t="s">
        <v>1</v>
      </c>
      <c r="V816" s="11" t="s">
        <v>1</v>
      </c>
      <c r="W816" s="15">
        <v>493583.38</v>
      </c>
      <c r="X816" s="11" t="s">
        <v>1</v>
      </c>
      <c r="Y816" s="15">
        <v>40020.28</v>
      </c>
      <c r="Z816" s="11" t="s">
        <v>1</v>
      </c>
      <c r="AA816" s="15">
        <v>34650</v>
      </c>
    </row>
    <row r="817" spans="2:27" ht="38.25" x14ac:dyDescent="0.25">
      <c r="B817" s="10">
        <v>808</v>
      </c>
      <c r="C817" s="11" t="s">
        <v>31</v>
      </c>
      <c r="D817" s="11" t="s">
        <v>32</v>
      </c>
      <c r="E817" s="11" t="s">
        <v>2098</v>
      </c>
      <c r="F817" s="11" t="s">
        <v>2099</v>
      </c>
      <c r="G817" s="11" t="s">
        <v>1704</v>
      </c>
      <c r="H817" s="12">
        <v>44055</v>
      </c>
      <c r="I817" s="11" t="s">
        <v>36</v>
      </c>
      <c r="J817" s="11" t="s">
        <v>37</v>
      </c>
      <c r="K817" s="11" t="s">
        <v>315</v>
      </c>
      <c r="L817" s="13">
        <v>2</v>
      </c>
      <c r="M817" s="14">
        <v>35</v>
      </c>
      <c r="N817" s="15">
        <v>480000</v>
      </c>
      <c r="O817" s="15">
        <v>480000</v>
      </c>
      <c r="P817" s="15">
        <v>394991.98</v>
      </c>
      <c r="Q817" s="11" t="s">
        <v>1</v>
      </c>
      <c r="R817" s="11" t="s">
        <v>1</v>
      </c>
      <c r="S817" s="11" t="s">
        <v>1</v>
      </c>
      <c r="T817" s="15">
        <v>49008.01</v>
      </c>
      <c r="U817" s="11" t="s">
        <v>1</v>
      </c>
      <c r="V817" s="11" t="s">
        <v>1</v>
      </c>
      <c r="W817" s="15">
        <v>480000</v>
      </c>
      <c r="X817" s="15">
        <v>36000.01</v>
      </c>
      <c r="Y817" s="11" t="s">
        <v>1</v>
      </c>
      <c r="Z817" s="11" t="s">
        <v>1</v>
      </c>
      <c r="AA817" s="11" t="s">
        <v>1</v>
      </c>
    </row>
    <row r="818" spans="2:27" ht="51" x14ac:dyDescent="0.25">
      <c r="B818" s="10">
        <v>809</v>
      </c>
      <c r="C818" s="11" t="s">
        <v>31</v>
      </c>
      <c r="D818" s="11" t="s">
        <v>32</v>
      </c>
      <c r="E818" s="11" t="s">
        <v>2100</v>
      </c>
      <c r="F818" s="11" t="s">
        <v>2101</v>
      </c>
      <c r="G818" s="11" t="s">
        <v>1704</v>
      </c>
      <c r="H818" s="12">
        <v>44055</v>
      </c>
      <c r="I818" s="11" t="s">
        <v>898</v>
      </c>
      <c r="J818" s="11" t="s">
        <v>899</v>
      </c>
      <c r="K818" s="11" t="s">
        <v>2102</v>
      </c>
      <c r="L818" s="13">
        <v>1</v>
      </c>
      <c r="M818" s="14">
        <v>30</v>
      </c>
      <c r="N818" s="15">
        <v>669042.07999999996</v>
      </c>
      <c r="O818" s="15">
        <v>645942.07999999996</v>
      </c>
      <c r="P818" s="15">
        <v>496327.06</v>
      </c>
      <c r="Q818" s="11" t="s">
        <v>1</v>
      </c>
      <c r="R818" s="11" t="s">
        <v>1</v>
      </c>
      <c r="S818" s="11" t="s">
        <v>1</v>
      </c>
      <c r="T818" s="11" t="s">
        <v>1</v>
      </c>
      <c r="U818" s="11" t="s">
        <v>1</v>
      </c>
      <c r="V818" s="11" t="s">
        <v>1</v>
      </c>
      <c r="W818" s="15">
        <v>496327.06</v>
      </c>
      <c r="X818" s="11" t="s">
        <v>1</v>
      </c>
      <c r="Y818" s="15">
        <v>149615.01999999999</v>
      </c>
      <c r="Z818" s="15">
        <v>23100</v>
      </c>
      <c r="AA818" s="11" t="s">
        <v>1</v>
      </c>
    </row>
    <row r="819" spans="2:27" ht="25.5" x14ac:dyDescent="0.25">
      <c r="B819" s="10">
        <v>810</v>
      </c>
      <c r="C819" s="11" t="s">
        <v>31</v>
      </c>
      <c r="D819" s="11" t="s">
        <v>32</v>
      </c>
      <c r="E819" s="11" t="s">
        <v>2103</v>
      </c>
      <c r="F819" s="11" t="s">
        <v>2104</v>
      </c>
      <c r="G819" s="11" t="s">
        <v>1704</v>
      </c>
      <c r="H819" s="12">
        <v>44055</v>
      </c>
      <c r="I819" s="11" t="s">
        <v>47</v>
      </c>
      <c r="J819" s="11" t="s">
        <v>48</v>
      </c>
      <c r="K819" s="11" t="s">
        <v>2105</v>
      </c>
      <c r="L819" s="13">
        <v>2</v>
      </c>
      <c r="M819" s="14">
        <v>27</v>
      </c>
      <c r="N819" s="15">
        <v>540540.54</v>
      </c>
      <c r="O819" s="15">
        <v>540540.54</v>
      </c>
      <c r="P819" s="15">
        <v>444810.81</v>
      </c>
      <c r="Q819" s="11" t="s">
        <v>1</v>
      </c>
      <c r="R819" s="11" t="s">
        <v>1</v>
      </c>
      <c r="S819" s="11" t="s">
        <v>1</v>
      </c>
      <c r="T819" s="15">
        <v>55189.19</v>
      </c>
      <c r="U819" s="11" t="s">
        <v>1</v>
      </c>
      <c r="V819" s="11" t="s">
        <v>1</v>
      </c>
      <c r="W819" s="15">
        <v>506690.73</v>
      </c>
      <c r="X819" s="15">
        <v>6690.73</v>
      </c>
      <c r="Y819" s="15">
        <v>33849.81</v>
      </c>
      <c r="Z819" s="11" t="s">
        <v>1</v>
      </c>
      <c r="AA819" s="11" t="s">
        <v>1</v>
      </c>
    </row>
    <row r="820" spans="2:27" ht="25.5" x14ac:dyDescent="0.25">
      <c r="B820" s="10">
        <v>811</v>
      </c>
      <c r="C820" s="11" t="s">
        <v>31</v>
      </c>
      <c r="D820" s="11" t="s">
        <v>32</v>
      </c>
      <c r="E820" s="11" t="s">
        <v>2106</v>
      </c>
      <c r="F820" s="11" t="s">
        <v>2107</v>
      </c>
      <c r="G820" s="11" t="s">
        <v>1704</v>
      </c>
      <c r="H820" s="12">
        <v>44055</v>
      </c>
      <c r="I820" s="11" t="s">
        <v>47</v>
      </c>
      <c r="J820" s="11" t="s">
        <v>48</v>
      </c>
      <c r="K820" s="11" t="s">
        <v>1671</v>
      </c>
      <c r="L820" s="13">
        <v>2</v>
      </c>
      <c r="M820" s="14">
        <v>32</v>
      </c>
      <c r="N820" s="15">
        <v>537500</v>
      </c>
      <c r="O820" s="15">
        <v>537500</v>
      </c>
      <c r="P820" s="15">
        <v>442308.75</v>
      </c>
      <c r="Q820" s="11" t="s">
        <v>1</v>
      </c>
      <c r="R820" s="11" t="s">
        <v>1</v>
      </c>
      <c r="S820" s="11" t="s">
        <v>1</v>
      </c>
      <c r="T820" s="15">
        <v>54878.75</v>
      </c>
      <c r="U820" s="11" t="s">
        <v>1</v>
      </c>
      <c r="V820" s="11" t="s">
        <v>1</v>
      </c>
      <c r="W820" s="15">
        <v>505250</v>
      </c>
      <c r="X820" s="15">
        <v>8062.5</v>
      </c>
      <c r="Y820" s="15">
        <v>32250</v>
      </c>
      <c r="Z820" s="11" t="s">
        <v>1</v>
      </c>
      <c r="AA820" s="11" t="s">
        <v>1</v>
      </c>
    </row>
    <row r="821" spans="2:27" ht="25.5" x14ac:dyDescent="0.25">
      <c r="B821" s="10">
        <v>812</v>
      </c>
      <c r="C821" s="11" t="s">
        <v>31</v>
      </c>
      <c r="D821" s="11" t="s">
        <v>32</v>
      </c>
      <c r="E821" s="11" t="s">
        <v>2108</v>
      </c>
      <c r="F821" s="11" t="s">
        <v>2109</v>
      </c>
      <c r="G821" s="11" t="s">
        <v>1704</v>
      </c>
      <c r="H821" s="12">
        <v>44055</v>
      </c>
      <c r="I821" s="11" t="s">
        <v>2110</v>
      </c>
      <c r="J821" s="11" t="s">
        <v>2111</v>
      </c>
      <c r="K821" s="11"/>
      <c r="L821" s="13">
        <v>2</v>
      </c>
      <c r="M821" s="14">
        <v>33</v>
      </c>
      <c r="N821" s="15">
        <v>754421.45</v>
      </c>
      <c r="O821" s="15">
        <v>683423.81</v>
      </c>
      <c r="P821" s="15">
        <v>499975.39</v>
      </c>
      <c r="Q821" s="11" t="s">
        <v>1</v>
      </c>
      <c r="R821" s="11" t="s">
        <v>1</v>
      </c>
      <c r="S821" s="11" t="s">
        <v>1</v>
      </c>
      <c r="T821" s="11" t="s">
        <v>1</v>
      </c>
      <c r="U821" s="11" t="s">
        <v>1</v>
      </c>
      <c r="V821" s="11" t="s">
        <v>1</v>
      </c>
      <c r="W821" s="15">
        <v>499975.39</v>
      </c>
      <c r="X821" s="11" t="s">
        <v>1</v>
      </c>
      <c r="Y821" s="15">
        <v>183448.42</v>
      </c>
      <c r="Z821" s="11" t="s">
        <v>1</v>
      </c>
      <c r="AA821" s="15">
        <v>70997.64</v>
      </c>
    </row>
    <row r="822" spans="2:27" ht="76.5" x14ac:dyDescent="0.25">
      <c r="B822" s="10">
        <v>813</v>
      </c>
      <c r="C822" s="11" t="s">
        <v>31</v>
      </c>
      <c r="D822" s="11" t="s">
        <v>32</v>
      </c>
      <c r="E822" s="11" t="s">
        <v>2112</v>
      </c>
      <c r="F822" s="11" t="s">
        <v>2113</v>
      </c>
      <c r="G822" s="11" t="s">
        <v>1704</v>
      </c>
      <c r="H822" s="12">
        <v>44055</v>
      </c>
      <c r="I822" s="11" t="s">
        <v>837</v>
      </c>
      <c r="J822" s="11" t="s">
        <v>838</v>
      </c>
      <c r="K822" s="11" t="s">
        <v>2114</v>
      </c>
      <c r="L822" s="13">
        <v>2</v>
      </c>
      <c r="M822" s="14">
        <v>30</v>
      </c>
      <c r="N822" s="15">
        <v>768759.92</v>
      </c>
      <c r="O822" s="15">
        <v>741807.18</v>
      </c>
      <c r="P822" s="15">
        <v>480765.23</v>
      </c>
      <c r="Q822" s="11" t="s">
        <v>1</v>
      </c>
      <c r="R822" s="11" t="s">
        <v>1</v>
      </c>
      <c r="S822" s="11" t="s">
        <v>1</v>
      </c>
      <c r="T822" s="11" t="s">
        <v>1</v>
      </c>
      <c r="U822" s="11" t="s">
        <v>1</v>
      </c>
      <c r="V822" s="11" t="s">
        <v>1</v>
      </c>
      <c r="W822" s="15">
        <v>480765.23</v>
      </c>
      <c r="X822" s="11" t="s">
        <v>1</v>
      </c>
      <c r="Y822" s="15">
        <v>261041.95</v>
      </c>
      <c r="Z822" s="11" t="s">
        <v>1</v>
      </c>
      <c r="AA822" s="15">
        <v>26952.74</v>
      </c>
    </row>
    <row r="823" spans="2:27" ht="89.25" x14ac:dyDescent="0.25">
      <c r="B823" s="10">
        <v>814</v>
      </c>
      <c r="C823" s="11" t="s">
        <v>31</v>
      </c>
      <c r="D823" s="11" t="s">
        <v>32</v>
      </c>
      <c r="E823" s="11" t="s">
        <v>2115</v>
      </c>
      <c r="F823" s="11" t="s">
        <v>2116</v>
      </c>
      <c r="G823" s="11" t="s">
        <v>1704</v>
      </c>
      <c r="H823" s="12">
        <v>44055</v>
      </c>
      <c r="I823" s="11" t="s">
        <v>273</v>
      </c>
      <c r="J823" s="11" t="s">
        <v>274</v>
      </c>
      <c r="K823" s="11" t="s">
        <v>2117</v>
      </c>
      <c r="L823" s="13">
        <v>4</v>
      </c>
      <c r="M823" s="14">
        <v>35</v>
      </c>
      <c r="N823" s="15">
        <v>500827.05</v>
      </c>
      <c r="O823" s="15">
        <v>500827.05</v>
      </c>
      <c r="P823" s="15">
        <v>412130.59</v>
      </c>
      <c r="Q823" s="11" t="s">
        <v>1</v>
      </c>
      <c r="R823" s="11" t="s">
        <v>1</v>
      </c>
      <c r="S823" s="11" t="s">
        <v>1</v>
      </c>
      <c r="T823" s="15">
        <v>51134.43</v>
      </c>
      <c r="U823" s="11" t="s">
        <v>1</v>
      </c>
      <c r="V823" s="11" t="s">
        <v>1</v>
      </c>
      <c r="W823" s="15">
        <v>463265.02</v>
      </c>
      <c r="X823" s="11" t="s">
        <v>1</v>
      </c>
      <c r="Y823" s="15">
        <v>37562.03</v>
      </c>
      <c r="Z823" s="11" t="s">
        <v>1</v>
      </c>
      <c r="AA823" s="11" t="s">
        <v>1</v>
      </c>
    </row>
    <row r="824" spans="2:27" ht="51" x14ac:dyDescent="0.25">
      <c r="B824" s="10">
        <v>815</v>
      </c>
      <c r="C824" s="11" t="s">
        <v>31</v>
      </c>
      <c r="D824" s="11" t="s">
        <v>32</v>
      </c>
      <c r="E824" s="11" t="s">
        <v>2118</v>
      </c>
      <c r="F824" s="11" t="s">
        <v>2119</v>
      </c>
      <c r="G824" s="11" t="s">
        <v>1704</v>
      </c>
      <c r="H824" s="12">
        <v>44055</v>
      </c>
      <c r="I824" s="11" t="s">
        <v>135</v>
      </c>
      <c r="J824" s="11" t="s">
        <v>136</v>
      </c>
      <c r="K824" s="11" t="s">
        <v>2088</v>
      </c>
      <c r="L824" s="13">
        <v>1</v>
      </c>
      <c r="M824" s="14">
        <v>30</v>
      </c>
      <c r="N824" s="15">
        <v>540540</v>
      </c>
      <c r="O824" s="15">
        <v>540540</v>
      </c>
      <c r="P824" s="15">
        <v>444810.6</v>
      </c>
      <c r="Q824" s="11" t="s">
        <v>1</v>
      </c>
      <c r="R824" s="11" t="s">
        <v>1</v>
      </c>
      <c r="S824" s="11" t="s">
        <v>1</v>
      </c>
      <c r="T824" s="15">
        <v>55189</v>
      </c>
      <c r="U824" s="11" t="s">
        <v>1</v>
      </c>
      <c r="V824" s="11" t="s">
        <v>1</v>
      </c>
      <c r="W824" s="15">
        <v>524323.80000000005</v>
      </c>
      <c r="X824" s="15">
        <v>24324.2</v>
      </c>
      <c r="Y824" s="15">
        <v>16216.2</v>
      </c>
      <c r="Z824" s="11" t="s">
        <v>1</v>
      </c>
      <c r="AA824" s="11" t="s">
        <v>1</v>
      </c>
    </row>
    <row r="825" spans="2:27" ht="25.5" x14ac:dyDescent="0.25">
      <c r="B825" s="10">
        <v>816</v>
      </c>
      <c r="C825" s="11" t="s">
        <v>31</v>
      </c>
      <c r="D825" s="11" t="s">
        <v>32</v>
      </c>
      <c r="E825" s="11" t="s">
        <v>2120</v>
      </c>
      <c r="F825" s="11" t="s">
        <v>2121</v>
      </c>
      <c r="G825" s="11" t="s">
        <v>1704</v>
      </c>
      <c r="H825" s="12">
        <v>44055</v>
      </c>
      <c r="I825" s="11" t="s">
        <v>47</v>
      </c>
      <c r="J825" s="11" t="s">
        <v>48</v>
      </c>
      <c r="K825" s="11" t="s">
        <v>2122</v>
      </c>
      <c r="L825" s="13">
        <v>2</v>
      </c>
      <c r="M825" s="14">
        <v>35</v>
      </c>
      <c r="N825" s="15">
        <v>537000</v>
      </c>
      <c r="O825" s="15">
        <v>537000</v>
      </c>
      <c r="P825" s="15">
        <v>441897</v>
      </c>
      <c r="Q825" s="11" t="s">
        <v>1</v>
      </c>
      <c r="R825" s="11" t="s">
        <v>1</v>
      </c>
      <c r="S825" s="11" t="s">
        <v>1</v>
      </c>
      <c r="T825" s="15">
        <v>54828</v>
      </c>
      <c r="U825" s="11" t="s">
        <v>1</v>
      </c>
      <c r="V825" s="11" t="s">
        <v>1</v>
      </c>
      <c r="W825" s="15">
        <v>510150</v>
      </c>
      <c r="X825" s="15">
        <v>13425</v>
      </c>
      <c r="Y825" s="15">
        <v>26850</v>
      </c>
      <c r="Z825" s="11" t="s">
        <v>1</v>
      </c>
      <c r="AA825" s="11" t="s">
        <v>1</v>
      </c>
    </row>
    <row r="826" spans="2:27" ht="38.25" x14ac:dyDescent="0.25">
      <c r="B826" s="10">
        <v>817</v>
      </c>
      <c r="C826" s="11" t="s">
        <v>31</v>
      </c>
      <c r="D826" s="11" t="s">
        <v>32</v>
      </c>
      <c r="E826" s="11" t="s">
        <v>2123</v>
      </c>
      <c r="F826" s="11" t="s">
        <v>2124</v>
      </c>
      <c r="G826" s="11" t="s">
        <v>1704</v>
      </c>
      <c r="H826" s="12">
        <v>44055</v>
      </c>
      <c r="I826" s="11" t="s">
        <v>130</v>
      </c>
      <c r="J826" s="11" t="s">
        <v>131</v>
      </c>
      <c r="K826" s="11" t="s">
        <v>2125</v>
      </c>
      <c r="L826" s="13">
        <v>1</v>
      </c>
      <c r="M826" s="14">
        <v>18</v>
      </c>
      <c r="N826" s="15">
        <v>532934.71</v>
      </c>
      <c r="O826" s="15">
        <v>532934.71</v>
      </c>
      <c r="P826" s="15">
        <v>438551.96</v>
      </c>
      <c r="Q826" s="11" t="s">
        <v>1</v>
      </c>
      <c r="R826" s="11" t="s">
        <v>1</v>
      </c>
      <c r="S826" s="11" t="s">
        <v>1</v>
      </c>
      <c r="T826" s="15">
        <v>54412.639999999999</v>
      </c>
      <c r="U826" s="11" t="s">
        <v>1</v>
      </c>
      <c r="V826" s="11" t="s">
        <v>1</v>
      </c>
      <c r="W826" s="15">
        <v>492964.6</v>
      </c>
      <c r="X826" s="11" t="s">
        <v>1</v>
      </c>
      <c r="Y826" s="15">
        <v>39970.11</v>
      </c>
      <c r="Z826" s="11" t="s">
        <v>1</v>
      </c>
      <c r="AA826" s="11" t="s">
        <v>1</v>
      </c>
    </row>
    <row r="827" spans="2:27" ht="51" x14ac:dyDescent="0.25">
      <c r="B827" s="10">
        <v>818</v>
      </c>
      <c r="C827" s="11" t="s">
        <v>31</v>
      </c>
      <c r="D827" s="11" t="s">
        <v>32</v>
      </c>
      <c r="E827" s="11" t="s">
        <v>2126</v>
      </c>
      <c r="F827" s="11" t="s">
        <v>2127</v>
      </c>
      <c r="G827" s="11" t="s">
        <v>1704</v>
      </c>
      <c r="H827" s="12">
        <v>44055</v>
      </c>
      <c r="I827" s="11" t="s">
        <v>47</v>
      </c>
      <c r="J827" s="11" t="s">
        <v>48</v>
      </c>
      <c r="K827" s="11" t="s">
        <v>2128</v>
      </c>
      <c r="L827" s="13">
        <v>2</v>
      </c>
      <c r="M827" s="14">
        <v>30</v>
      </c>
      <c r="N827" s="15">
        <v>540000</v>
      </c>
      <c r="O827" s="15">
        <v>540000</v>
      </c>
      <c r="P827" s="15">
        <v>444366</v>
      </c>
      <c r="Q827" s="11" t="s">
        <v>1</v>
      </c>
      <c r="R827" s="11" t="s">
        <v>1</v>
      </c>
      <c r="S827" s="11" t="s">
        <v>1</v>
      </c>
      <c r="T827" s="15">
        <v>55134</v>
      </c>
      <c r="U827" s="11" t="s">
        <v>1</v>
      </c>
      <c r="V827" s="11" t="s">
        <v>1</v>
      </c>
      <c r="W827" s="15">
        <v>499500</v>
      </c>
      <c r="X827" s="11" t="s">
        <v>1</v>
      </c>
      <c r="Y827" s="15">
        <v>40500</v>
      </c>
      <c r="Z827" s="11" t="s">
        <v>1</v>
      </c>
      <c r="AA827" s="11" t="s">
        <v>1</v>
      </c>
    </row>
    <row r="828" spans="2:27" ht="76.5" x14ac:dyDescent="0.25">
      <c r="B828" s="10">
        <v>819</v>
      </c>
      <c r="C828" s="11" t="s">
        <v>31</v>
      </c>
      <c r="D828" s="11" t="s">
        <v>32</v>
      </c>
      <c r="E828" s="11" t="s">
        <v>2129</v>
      </c>
      <c r="F828" s="11" t="s">
        <v>2130</v>
      </c>
      <c r="G828" s="11" t="s">
        <v>1704</v>
      </c>
      <c r="H828" s="12">
        <v>44055</v>
      </c>
      <c r="I828" s="11" t="s">
        <v>54</v>
      </c>
      <c r="J828" s="11" t="s">
        <v>55</v>
      </c>
      <c r="K828" s="11"/>
      <c r="L828" s="13">
        <v>2</v>
      </c>
      <c r="M828" s="14">
        <v>35</v>
      </c>
      <c r="N828" s="15">
        <v>472302</v>
      </c>
      <c r="O828" s="15">
        <v>472302</v>
      </c>
      <c r="P828" s="15">
        <v>436879.33</v>
      </c>
      <c r="Q828" s="11" t="s">
        <v>1</v>
      </c>
      <c r="R828" s="11" t="s">
        <v>1</v>
      </c>
      <c r="S828" s="11" t="s">
        <v>1</v>
      </c>
      <c r="T828" s="11" t="s">
        <v>1</v>
      </c>
      <c r="U828" s="11" t="s">
        <v>1</v>
      </c>
      <c r="V828" s="11" t="s">
        <v>1</v>
      </c>
      <c r="W828" s="15">
        <v>436879.33</v>
      </c>
      <c r="X828" s="11" t="s">
        <v>1</v>
      </c>
      <c r="Y828" s="15">
        <v>35422.67</v>
      </c>
      <c r="Z828" s="11" t="s">
        <v>1</v>
      </c>
      <c r="AA828" s="11" t="s">
        <v>1</v>
      </c>
    </row>
    <row r="829" spans="2:27" ht="63.75" x14ac:dyDescent="0.25">
      <c r="B829" s="10">
        <v>820</v>
      </c>
      <c r="C829" s="11" t="s">
        <v>31</v>
      </c>
      <c r="D829" s="11" t="s">
        <v>32</v>
      </c>
      <c r="E829" s="11" t="s">
        <v>2131</v>
      </c>
      <c r="F829" s="11" t="s">
        <v>2132</v>
      </c>
      <c r="G829" s="11" t="s">
        <v>1704</v>
      </c>
      <c r="H829" s="12">
        <v>44055</v>
      </c>
      <c r="I829" s="11" t="s">
        <v>1296</v>
      </c>
      <c r="J829" s="11" t="s">
        <v>1297</v>
      </c>
      <c r="K829" s="11"/>
      <c r="L829" s="13">
        <v>1</v>
      </c>
      <c r="M829" s="14">
        <v>31</v>
      </c>
      <c r="N829" s="15">
        <v>608986.26</v>
      </c>
      <c r="O829" s="15">
        <v>539434.43000000005</v>
      </c>
      <c r="P829" s="15">
        <v>412667.33</v>
      </c>
      <c r="Q829" s="11" t="s">
        <v>1</v>
      </c>
      <c r="R829" s="11" t="s">
        <v>1</v>
      </c>
      <c r="S829" s="11" t="s">
        <v>1</v>
      </c>
      <c r="T829" s="11" t="s">
        <v>1</v>
      </c>
      <c r="U829" s="11" t="s">
        <v>1</v>
      </c>
      <c r="V829" s="11" t="s">
        <v>1</v>
      </c>
      <c r="W829" s="15">
        <v>412667.33</v>
      </c>
      <c r="X829" s="11" t="s">
        <v>1</v>
      </c>
      <c r="Y829" s="15">
        <v>126767.1</v>
      </c>
      <c r="Z829" s="11" t="s">
        <v>1</v>
      </c>
      <c r="AA829" s="15">
        <v>69551.83</v>
      </c>
    </row>
    <row r="830" spans="2:27" ht="25.5" x14ac:dyDescent="0.25">
      <c r="B830" s="10">
        <v>821</v>
      </c>
      <c r="C830" s="11" t="s">
        <v>31</v>
      </c>
      <c r="D830" s="11" t="s">
        <v>32</v>
      </c>
      <c r="E830" s="11" t="s">
        <v>2133</v>
      </c>
      <c r="F830" s="11" t="s">
        <v>2134</v>
      </c>
      <c r="G830" s="11" t="s">
        <v>1704</v>
      </c>
      <c r="H830" s="12">
        <v>44055</v>
      </c>
      <c r="I830" s="11" t="s">
        <v>301</v>
      </c>
      <c r="J830" s="11" t="s">
        <v>302</v>
      </c>
      <c r="K830" s="11" t="s">
        <v>1662</v>
      </c>
      <c r="L830" s="13">
        <v>1</v>
      </c>
      <c r="M830" s="14">
        <v>33</v>
      </c>
      <c r="N830" s="15">
        <v>540476.75</v>
      </c>
      <c r="O830" s="15">
        <v>540476.75</v>
      </c>
      <c r="P830" s="15">
        <v>444758.32</v>
      </c>
      <c r="Q830" s="11" t="s">
        <v>1</v>
      </c>
      <c r="R830" s="11" t="s">
        <v>1</v>
      </c>
      <c r="S830" s="11" t="s">
        <v>1</v>
      </c>
      <c r="T830" s="15">
        <v>55182.68</v>
      </c>
      <c r="U830" s="11" t="s">
        <v>1</v>
      </c>
      <c r="V830" s="11" t="s">
        <v>1</v>
      </c>
      <c r="W830" s="15">
        <v>499941</v>
      </c>
      <c r="X830" s="11" t="s">
        <v>1</v>
      </c>
      <c r="Y830" s="15">
        <v>40535.75</v>
      </c>
      <c r="Z830" s="11" t="s">
        <v>1</v>
      </c>
      <c r="AA830" s="11" t="s">
        <v>1</v>
      </c>
    </row>
    <row r="831" spans="2:27" ht="51" x14ac:dyDescent="0.25">
      <c r="B831" s="10">
        <v>822</v>
      </c>
      <c r="C831" s="11" t="s">
        <v>31</v>
      </c>
      <c r="D831" s="11" t="s">
        <v>32</v>
      </c>
      <c r="E831" s="11" t="s">
        <v>2135</v>
      </c>
      <c r="F831" s="11" t="s">
        <v>2136</v>
      </c>
      <c r="G831" s="11" t="s">
        <v>1704</v>
      </c>
      <c r="H831" s="12">
        <v>44055</v>
      </c>
      <c r="I831" s="11" t="s">
        <v>2137</v>
      </c>
      <c r="J831" s="11" t="s">
        <v>2138</v>
      </c>
      <c r="K831" s="11" t="s">
        <v>2139</v>
      </c>
      <c r="L831" s="13">
        <v>1</v>
      </c>
      <c r="M831" s="14">
        <v>12</v>
      </c>
      <c r="N831" s="15">
        <v>644000</v>
      </c>
      <c r="O831" s="15">
        <v>644000</v>
      </c>
      <c r="P831" s="15">
        <v>431900</v>
      </c>
      <c r="Q831" s="11" t="s">
        <v>1</v>
      </c>
      <c r="R831" s="11" t="s">
        <v>1</v>
      </c>
      <c r="S831" s="11" t="s">
        <v>1</v>
      </c>
      <c r="T831" s="11" t="s">
        <v>1</v>
      </c>
      <c r="U831" s="11" t="s">
        <v>1</v>
      </c>
      <c r="V831" s="11" t="s">
        <v>1</v>
      </c>
      <c r="W831" s="15">
        <v>431900</v>
      </c>
      <c r="X831" s="11" t="s">
        <v>1</v>
      </c>
      <c r="Y831" s="15">
        <v>212100</v>
      </c>
      <c r="Z831" s="11" t="s">
        <v>1</v>
      </c>
      <c r="AA831" s="11" t="s">
        <v>1</v>
      </c>
    </row>
    <row r="832" spans="2:27" ht="76.5" x14ac:dyDescent="0.25">
      <c r="B832" s="10">
        <v>823</v>
      </c>
      <c r="C832" s="11" t="s">
        <v>31</v>
      </c>
      <c r="D832" s="11" t="s">
        <v>32</v>
      </c>
      <c r="E832" s="11" t="s">
        <v>2140</v>
      </c>
      <c r="F832" s="11" t="s">
        <v>1641</v>
      </c>
      <c r="G832" s="11" t="s">
        <v>1704</v>
      </c>
      <c r="H832" s="12">
        <v>44055</v>
      </c>
      <c r="I832" s="11" t="s">
        <v>489</v>
      </c>
      <c r="J832" s="11" t="s">
        <v>490</v>
      </c>
      <c r="K832" s="11" t="s">
        <v>2141</v>
      </c>
      <c r="L832" s="13">
        <v>4</v>
      </c>
      <c r="M832" s="14">
        <v>33</v>
      </c>
      <c r="N832" s="15">
        <v>536832.68999999994</v>
      </c>
      <c r="O832" s="15">
        <v>536832.68999999994</v>
      </c>
      <c r="P832" s="15">
        <v>441759.62</v>
      </c>
      <c r="Q832" s="11" t="s">
        <v>1</v>
      </c>
      <c r="R832" s="11" t="s">
        <v>1</v>
      </c>
      <c r="S832" s="11" t="s">
        <v>1</v>
      </c>
      <c r="T832" s="15">
        <v>54810.62</v>
      </c>
      <c r="U832" s="11" t="s">
        <v>1</v>
      </c>
      <c r="V832" s="11" t="s">
        <v>1</v>
      </c>
      <c r="W832" s="15">
        <v>520602.16</v>
      </c>
      <c r="X832" s="15">
        <v>24031.919999999998</v>
      </c>
      <c r="Y832" s="15">
        <v>16230.53</v>
      </c>
      <c r="Z832" s="11" t="s">
        <v>1</v>
      </c>
      <c r="AA832" s="11" t="s">
        <v>1</v>
      </c>
    </row>
    <row r="833" spans="2:27" ht="38.25" x14ac:dyDescent="0.25">
      <c r="B833" s="10">
        <v>824</v>
      </c>
      <c r="C833" s="11" t="s">
        <v>31</v>
      </c>
      <c r="D833" s="11" t="s">
        <v>32</v>
      </c>
      <c r="E833" s="11" t="s">
        <v>2142</v>
      </c>
      <c r="F833" s="11" t="s">
        <v>2143</v>
      </c>
      <c r="G833" s="11" t="s">
        <v>1704</v>
      </c>
      <c r="H833" s="12">
        <v>44055</v>
      </c>
      <c r="I833" s="11" t="s">
        <v>47</v>
      </c>
      <c r="J833" s="11" t="s">
        <v>48</v>
      </c>
      <c r="K833" s="11"/>
      <c r="L833" s="13">
        <v>1</v>
      </c>
      <c r="M833" s="14">
        <v>36</v>
      </c>
      <c r="N833" s="15">
        <v>540540.54</v>
      </c>
      <c r="O833" s="15">
        <v>540540.54</v>
      </c>
      <c r="P833" s="15">
        <v>312432.43</v>
      </c>
      <c r="Q833" s="11" t="s">
        <v>1</v>
      </c>
      <c r="R833" s="11" t="s">
        <v>1</v>
      </c>
      <c r="S833" s="11" t="s">
        <v>1</v>
      </c>
      <c r="T833" s="15">
        <v>187567.56</v>
      </c>
      <c r="U833" s="11" t="s">
        <v>1</v>
      </c>
      <c r="V833" s="11" t="s">
        <v>1</v>
      </c>
      <c r="W833" s="15">
        <v>513297.81</v>
      </c>
      <c r="X833" s="15">
        <v>13297.82</v>
      </c>
      <c r="Y833" s="15">
        <v>27242.73</v>
      </c>
      <c r="Z833" s="11" t="s">
        <v>1</v>
      </c>
      <c r="AA833" s="11" t="s">
        <v>1</v>
      </c>
    </row>
    <row r="834" spans="2:27" ht="38.25" x14ac:dyDescent="0.25">
      <c r="B834" s="10">
        <v>825</v>
      </c>
      <c r="C834" s="11" t="s">
        <v>31</v>
      </c>
      <c r="D834" s="11" t="s">
        <v>32</v>
      </c>
      <c r="E834" s="11" t="s">
        <v>2144</v>
      </c>
      <c r="F834" s="11" t="s">
        <v>2145</v>
      </c>
      <c r="G834" s="11" t="s">
        <v>1704</v>
      </c>
      <c r="H834" s="12">
        <v>44055</v>
      </c>
      <c r="I834" s="11" t="s">
        <v>2146</v>
      </c>
      <c r="J834" s="11" t="s">
        <v>2147</v>
      </c>
      <c r="K834" s="11"/>
      <c r="L834" s="13">
        <v>1</v>
      </c>
      <c r="M834" s="14">
        <v>24</v>
      </c>
      <c r="N834" s="15">
        <v>624800</v>
      </c>
      <c r="O834" s="15">
        <v>624800</v>
      </c>
      <c r="P834" s="15">
        <v>499840</v>
      </c>
      <c r="Q834" s="11" t="s">
        <v>1</v>
      </c>
      <c r="R834" s="11" t="s">
        <v>1</v>
      </c>
      <c r="S834" s="11" t="s">
        <v>1</v>
      </c>
      <c r="T834" s="11" t="s">
        <v>1</v>
      </c>
      <c r="U834" s="11" t="s">
        <v>1</v>
      </c>
      <c r="V834" s="11" t="s">
        <v>1</v>
      </c>
      <c r="W834" s="15">
        <v>499840</v>
      </c>
      <c r="X834" s="11" t="s">
        <v>1</v>
      </c>
      <c r="Y834" s="15">
        <v>124960</v>
      </c>
      <c r="Z834" s="11" t="s">
        <v>1</v>
      </c>
      <c r="AA834" s="11" t="s">
        <v>1</v>
      </c>
    </row>
    <row r="835" spans="2:27" ht="25.5" x14ac:dyDescent="0.25">
      <c r="B835" s="10">
        <v>826</v>
      </c>
      <c r="C835" s="11" t="s">
        <v>31</v>
      </c>
      <c r="D835" s="11" t="s">
        <v>32</v>
      </c>
      <c r="E835" s="11" t="s">
        <v>2148</v>
      </c>
      <c r="F835" s="11" t="s">
        <v>2149</v>
      </c>
      <c r="G835" s="11" t="s">
        <v>1704</v>
      </c>
      <c r="H835" s="12">
        <v>44055</v>
      </c>
      <c r="I835" s="11" t="s">
        <v>36</v>
      </c>
      <c r="J835" s="11" t="s">
        <v>37</v>
      </c>
      <c r="K835" s="11"/>
      <c r="L835" s="13">
        <v>1</v>
      </c>
      <c r="M835" s="14">
        <v>36</v>
      </c>
      <c r="N835" s="15">
        <v>497390.25</v>
      </c>
      <c r="O835" s="15">
        <v>497390.25</v>
      </c>
      <c r="P835" s="15">
        <v>422781.72</v>
      </c>
      <c r="Q835" s="11" t="s">
        <v>1</v>
      </c>
      <c r="R835" s="11" t="s">
        <v>1</v>
      </c>
      <c r="S835" s="11" t="s">
        <v>1</v>
      </c>
      <c r="T835" s="15">
        <v>37304.26</v>
      </c>
      <c r="U835" s="11" t="s">
        <v>1</v>
      </c>
      <c r="V835" s="11" t="s">
        <v>1</v>
      </c>
      <c r="W835" s="15">
        <v>497390.25</v>
      </c>
      <c r="X835" s="15">
        <v>37304.269999999997</v>
      </c>
      <c r="Y835" s="11" t="s">
        <v>1</v>
      </c>
      <c r="Z835" s="11" t="s">
        <v>1</v>
      </c>
      <c r="AA835" s="11" t="s">
        <v>1</v>
      </c>
    </row>
    <row r="836" spans="2:27" ht="63.75" x14ac:dyDescent="0.25">
      <c r="B836" s="10">
        <v>827</v>
      </c>
      <c r="C836" s="11" t="s">
        <v>31</v>
      </c>
      <c r="D836" s="11" t="s">
        <v>32</v>
      </c>
      <c r="E836" s="11" t="s">
        <v>2150</v>
      </c>
      <c r="F836" s="11" t="s">
        <v>2151</v>
      </c>
      <c r="G836" s="11" t="s">
        <v>1704</v>
      </c>
      <c r="H836" s="12">
        <v>44055</v>
      </c>
      <c r="I836" s="11" t="s">
        <v>2152</v>
      </c>
      <c r="J836" s="11" t="s">
        <v>2153</v>
      </c>
      <c r="K836" s="11"/>
      <c r="L836" s="13">
        <v>1</v>
      </c>
      <c r="M836" s="14">
        <v>33</v>
      </c>
      <c r="N836" s="15">
        <v>898964.94</v>
      </c>
      <c r="O836" s="15">
        <v>898964.94</v>
      </c>
      <c r="P836" s="15">
        <v>494430.71999999997</v>
      </c>
      <c r="Q836" s="11" t="s">
        <v>1</v>
      </c>
      <c r="R836" s="11" t="s">
        <v>1</v>
      </c>
      <c r="S836" s="11" t="s">
        <v>1</v>
      </c>
      <c r="T836" s="11" t="s">
        <v>1</v>
      </c>
      <c r="U836" s="11" t="s">
        <v>1</v>
      </c>
      <c r="V836" s="11" t="s">
        <v>1</v>
      </c>
      <c r="W836" s="15">
        <v>494430.71999999997</v>
      </c>
      <c r="X836" s="11" t="s">
        <v>1</v>
      </c>
      <c r="Y836" s="15">
        <v>404534.22</v>
      </c>
      <c r="Z836" s="11" t="s">
        <v>1</v>
      </c>
      <c r="AA836" s="11" t="s">
        <v>1</v>
      </c>
    </row>
    <row r="837" spans="2:27" ht="51" x14ac:dyDescent="0.25">
      <c r="B837" s="10">
        <v>828</v>
      </c>
      <c r="C837" s="11" t="s">
        <v>31</v>
      </c>
      <c r="D837" s="11" t="s">
        <v>32</v>
      </c>
      <c r="E837" s="11" t="s">
        <v>2154</v>
      </c>
      <c r="F837" s="11" t="s">
        <v>2155</v>
      </c>
      <c r="G837" s="11" t="s">
        <v>1704</v>
      </c>
      <c r="H837" s="12">
        <v>44055</v>
      </c>
      <c r="I837" s="11" t="s">
        <v>2156</v>
      </c>
      <c r="J837" s="11" t="s">
        <v>2157</v>
      </c>
      <c r="K837" s="11" t="s">
        <v>2158</v>
      </c>
      <c r="L837" s="13">
        <v>3</v>
      </c>
      <c r="M837" s="14">
        <v>24</v>
      </c>
      <c r="N837" s="15">
        <v>711514.68</v>
      </c>
      <c r="O837" s="15">
        <v>711514.68</v>
      </c>
      <c r="P837" s="15">
        <v>499596.67</v>
      </c>
      <c r="Q837" s="11" t="s">
        <v>1</v>
      </c>
      <c r="R837" s="11" t="s">
        <v>1</v>
      </c>
      <c r="S837" s="11" t="s">
        <v>1</v>
      </c>
      <c r="T837" s="11" t="s">
        <v>1</v>
      </c>
      <c r="U837" s="11" t="s">
        <v>1</v>
      </c>
      <c r="V837" s="11" t="s">
        <v>1</v>
      </c>
      <c r="W837" s="15">
        <v>499596.67</v>
      </c>
      <c r="X837" s="11" t="s">
        <v>1</v>
      </c>
      <c r="Y837" s="15">
        <v>211918.01</v>
      </c>
      <c r="Z837" s="11" t="s">
        <v>1</v>
      </c>
      <c r="AA837" s="11" t="s">
        <v>1</v>
      </c>
    </row>
    <row r="838" spans="2:27" ht="51" x14ac:dyDescent="0.25">
      <c r="B838" s="10">
        <v>829</v>
      </c>
      <c r="C838" s="11" t="s">
        <v>31</v>
      </c>
      <c r="D838" s="11" t="s">
        <v>32</v>
      </c>
      <c r="E838" s="11" t="s">
        <v>2159</v>
      </c>
      <c r="F838" s="11" t="s">
        <v>2160</v>
      </c>
      <c r="G838" s="11" t="s">
        <v>1704</v>
      </c>
      <c r="H838" s="12">
        <v>44055</v>
      </c>
      <c r="I838" s="11" t="s">
        <v>1285</v>
      </c>
      <c r="J838" s="11" t="s">
        <v>1286</v>
      </c>
      <c r="K838" s="11"/>
      <c r="L838" s="13">
        <v>3</v>
      </c>
      <c r="M838" s="14">
        <v>35</v>
      </c>
      <c r="N838" s="15">
        <v>524004.58</v>
      </c>
      <c r="O838" s="15">
        <v>504982.15</v>
      </c>
      <c r="P838" s="15">
        <v>384284.45</v>
      </c>
      <c r="Q838" s="11" t="s">
        <v>1</v>
      </c>
      <c r="R838" s="11" t="s">
        <v>1</v>
      </c>
      <c r="S838" s="11" t="s">
        <v>1</v>
      </c>
      <c r="T838" s="11" t="s">
        <v>1</v>
      </c>
      <c r="U838" s="11" t="s">
        <v>1</v>
      </c>
      <c r="V838" s="11" t="s">
        <v>1</v>
      </c>
      <c r="W838" s="15">
        <v>384284.45</v>
      </c>
      <c r="X838" s="11" t="s">
        <v>1</v>
      </c>
      <c r="Y838" s="15">
        <v>120697.7</v>
      </c>
      <c r="Z838" s="15">
        <v>19022.43</v>
      </c>
      <c r="AA838" s="11" t="s">
        <v>1</v>
      </c>
    </row>
    <row r="839" spans="2:27" ht="51" x14ac:dyDescent="0.25">
      <c r="B839" s="10">
        <v>830</v>
      </c>
      <c r="C839" s="11" t="s">
        <v>31</v>
      </c>
      <c r="D839" s="11" t="s">
        <v>32</v>
      </c>
      <c r="E839" s="11" t="s">
        <v>2161</v>
      </c>
      <c r="F839" s="11" t="s">
        <v>2162</v>
      </c>
      <c r="G839" s="11" t="s">
        <v>1704</v>
      </c>
      <c r="H839" s="12">
        <v>44055</v>
      </c>
      <c r="I839" s="11" t="s">
        <v>485</v>
      </c>
      <c r="J839" s="11" t="s">
        <v>486</v>
      </c>
      <c r="K839" s="11" t="s">
        <v>2163</v>
      </c>
      <c r="L839" s="13">
        <v>3</v>
      </c>
      <c r="M839" s="14">
        <v>33</v>
      </c>
      <c r="N839" s="15">
        <v>539577.35</v>
      </c>
      <c r="O839" s="15">
        <v>539577.35</v>
      </c>
      <c r="P839" s="15">
        <v>444018.2</v>
      </c>
      <c r="Q839" s="11" t="s">
        <v>1</v>
      </c>
      <c r="R839" s="11" t="s">
        <v>1</v>
      </c>
      <c r="S839" s="11" t="s">
        <v>1</v>
      </c>
      <c r="T839" s="15">
        <v>55090.85</v>
      </c>
      <c r="U839" s="11" t="s">
        <v>1</v>
      </c>
      <c r="V839" s="11" t="s">
        <v>1</v>
      </c>
      <c r="W839" s="15">
        <v>539577.35</v>
      </c>
      <c r="X839" s="15">
        <v>40468.300000000003</v>
      </c>
      <c r="Y839" s="11" t="s">
        <v>1</v>
      </c>
      <c r="Z839" s="11" t="s">
        <v>1</v>
      </c>
      <c r="AA839" s="11" t="s">
        <v>1</v>
      </c>
    </row>
    <row r="840" spans="2:27" ht="38.25" x14ac:dyDescent="0.25">
      <c r="B840" s="10">
        <v>831</v>
      </c>
      <c r="C840" s="11" t="s">
        <v>31</v>
      </c>
      <c r="D840" s="11" t="s">
        <v>32</v>
      </c>
      <c r="E840" s="11" t="s">
        <v>2164</v>
      </c>
      <c r="F840" s="11" t="s">
        <v>1675</v>
      </c>
      <c r="G840" s="11" t="s">
        <v>1704</v>
      </c>
      <c r="H840" s="12">
        <v>44055</v>
      </c>
      <c r="I840" s="11" t="s">
        <v>1676</v>
      </c>
      <c r="J840" s="11" t="s">
        <v>1677</v>
      </c>
      <c r="K840" s="11"/>
      <c r="L840" s="13">
        <v>1</v>
      </c>
      <c r="M840" s="14">
        <v>24</v>
      </c>
      <c r="N840" s="15">
        <v>3400000</v>
      </c>
      <c r="O840" s="15">
        <v>666875</v>
      </c>
      <c r="P840" s="15">
        <v>500000</v>
      </c>
      <c r="Q840" s="11" t="s">
        <v>1</v>
      </c>
      <c r="R840" s="11" t="s">
        <v>1</v>
      </c>
      <c r="S840" s="11" t="s">
        <v>1</v>
      </c>
      <c r="T840" s="11" t="s">
        <v>1</v>
      </c>
      <c r="U840" s="11" t="s">
        <v>1</v>
      </c>
      <c r="V840" s="11" t="s">
        <v>1</v>
      </c>
      <c r="W840" s="15">
        <v>500000</v>
      </c>
      <c r="X840" s="11" t="s">
        <v>1</v>
      </c>
      <c r="Y840" s="15">
        <v>166875</v>
      </c>
      <c r="Z840" s="11" t="s">
        <v>1</v>
      </c>
      <c r="AA840" s="15">
        <v>2733125</v>
      </c>
    </row>
    <row r="841" spans="2:27" ht="38.25" x14ac:dyDescent="0.25">
      <c r="B841" s="10">
        <v>832</v>
      </c>
      <c r="C841" s="11" t="s">
        <v>31</v>
      </c>
      <c r="D841" s="11" t="s">
        <v>32</v>
      </c>
      <c r="E841" s="11" t="s">
        <v>2165</v>
      </c>
      <c r="F841" s="11" t="s">
        <v>2166</v>
      </c>
      <c r="G841" s="11" t="s">
        <v>1704</v>
      </c>
      <c r="H841" s="12">
        <v>44055</v>
      </c>
      <c r="I841" s="11" t="s">
        <v>443</v>
      </c>
      <c r="J841" s="11" t="s">
        <v>444</v>
      </c>
      <c r="K841" s="11" t="s">
        <v>2167</v>
      </c>
      <c r="L841" s="13">
        <v>1</v>
      </c>
      <c r="M841" s="14">
        <v>33</v>
      </c>
      <c r="N841" s="15">
        <v>531153.4</v>
      </c>
      <c r="O841" s="15">
        <v>530146.80000000005</v>
      </c>
      <c r="P841" s="15">
        <v>436257.8</v>
      </c>
      <c r="Q841" s="11" t="s">
        <v>1</v>
      </c>
      <c r="R841" s="11" t="s">
        <v>1</v>
      </c>
      <c r="S841" s="11" t="s">
        <v>1</v>
      </c>
      <c r="T841" s="15">
        <v>54128</v>
      </c>
      <c r="U841" s="11" t="s">
        <v>1</v>
      </c>
      <c r="V841" s="11" t="s">
        <v>1</v>
      </c>
      <c r="W841" s="15">
        <v>498338</v>
      </c>
      <c r="X841" s="15">
        <v>7952.2</v>
      </c>
      <c r="Y841" s="15">
        <v>31808.799999999999</v>
      </c>
      <c r="Z841" s="11" t="s">
        <v>1</v>
      </c>
      <c r="AA841" s="15">
        <v>1006.6</v>
      </c>
    </row>
    <row r="842" spans="2:27" ht="38.25" x14ac:dyDescent="0.25">
      <c r="B842" s="10">
        <v>833</v>
      </c>
      <c r="C842" s="11" t="s">
        <v>31</v>
      </c>
      <c r="D842" s="11" t="s">
        <v>32</v>
      </c>
      <c r="E842" s="11" t="s">
        <v>2168</v>
      </c>
      <c r="F842" s="11" t="s">
        <v>2169</v>
      </c>
      <c r="G842" s="11" t="s">
        <v>1704</v>
      </c>
      <c r="H842" s="12">
        <v>44055</v>
      </c>
      <c r="I842" s="11" t="s">
        <v>1683</v>
      </c>
      <c r="J842" s="11" t="s">
        <v>1684</v>
      </c>
      <c r="K842" s="11" t="s">
        <v>2170</v>
      </c>
      <c r="L842" s="13">
        <v>1</v>
      </c>
      <c r="M842" s="14">
        <v>30</v>
      </c>
      <c r="N842" s="15">
        <v>668860</v>
      </c>
      <c r="O842" s="15">
        <v>668860</v>
      </c>
      <c r="P842" s="15">
        <v>461475</v>
      </c>
      <c r="Q842" s="11" t="s">
        <v>1</v>
      </c>
      <c r="R842" s="11" t="s">
        <v>1</v>
      </c>
      <c r="S842" s="11" t="s">
        <v>1</v>
      </c>
      <c r="T842" s="11" t="s">
        <v>1</v>
      </c>
      <c r="U842" s="11" t="s">
        <v>1</v>
      </c>
      <c r="V842" s="11" t="s">
        <v>1</v>
      </c>
      <c r="W842" s="15">
        <v>461475</v>
      </c>
      <c r="X842" s="11" t="s">
        <v>1</v>
      </c>
      <c r="Y842" s="15">
        <v>207385</v>
      </c>
      <c r="Z842" s="11" t="s">
        <v>1</v>
      </c>
      <c r="AA842" s="11" t="s">
        <v>1</v>
      </c>
    </row>
    <row r="843" spans="2:27" ht="89.25" x14ac:dyDescent="0.25">
      <c r="B843" s="10">
        <v>834</v>
      </c>
      <c r="C843" s="11" t="s">
        <v>31</v>
      </c>
      <c r="D843" s="11" t="s">
        <v>32</v>
      </c>
      <c r="E843" s="11" t="s">
        <v>2171</v>
      </c>
      <c r="F843" s="11" t="s">
        <v>2172</v>
      </c>
      <c r="G843" s="11" t="s">
        <v>1704</v>
      </c>
      <c r="H843" s="12">
        <v>44055</v>
      </c>
      <c r="I843" s="11" t="s">
        <v>837</v>
      </c>
      <c r="J843" s="11" t="s">
        <v>838</v>
      </c>
      <c r="K843" s="11"/>
      <c r="L843" s="13">
        <v>1</v>
      </c>
      <c r="M843" s="14">
        <v>34</v>
      </c>
      <c r="N843" s="15">
        <v>752615.26</v>
      </c>
      <c r="O843" s="15">
        <v>714004.45</v>
      </c>
      <c r="P843" s="15">
        <v>499803.12</v>
      </c>
      <c r="Q843" s="11" t="s">
        <v>1</v>
      </c>
      <c r="R843" s="11" t="s">
        <v>1</v>
      </c>
      <c r="S843" s="11" t="s">
        <v>1</v>
      </c>
      <c r="T843" s="11" t="s">
        <v>1</v>
      </c>
      <c r="U843" s="11" t="s">
        <v>1</v>
      </c>
      <c r="V843" s="11" t="s">
        <v>1</v>
      </c>
      <c r="W843" s="15">
        <v>499803.12</v>
      </c>
      <c r="X843" s="11" t="s">
        <v>1</v>
      </c>
      <c r="Y843" s="15">
        <v>214201.33</v>
      </c>
      <c r="Z843" s="15">
        <v>38610.81</v>
      </c>
      <c r="AA843" s="11" t="s">
        <v>1</v>
      </c>
    </row>
    <row r="844" spans="2:27" x14ac:dyDescent="0.25">
      <c r="B844" s="11" t="s">
        <v>1</v>
      </c>
      <c r="C844" s="11" t="s">
        <v>1</v>
      </c>
      <c r="D844" s="11" t="s">
        <v>1</v>
      </c>
      <c r="E844" s="16" t="s">
        <v>1</v>
      </c>
      <c r="F844" s="11" t="s">
        <v>1</v>
      </c>
      <c r="G844" s="11" t="s">
        <v>1</v>
      </c>
      <c r="H844" s="11" t="s">
        <v>1</v>
      </c>
      <c r="I844" s="11" t="s">
        <v>1</v>
      </c>
      <c r="J844" s="11" t="s">
        <v>1</v>
      </c>
      <c r="K844" s="11" t="s">
        <v>1</v>
      </c>
      <c r="L844" s="11" t="s">
        <v>1</v>
      </c>
      <c r="M844" s="17" t="s">
        <v>2173</v>
      </c>
      <c r="N844" s="18">
        <v>495263469.29000002</v>
      </c>
      <c r="O844" s="18">
        <v>485076747.33999997</v>
      </c>
      <c r="P844" s="18">
        <v>353747086.39999998</v>
      </c>
      <c r="Q844" s="18">
        <v>0</v>
      </c>
      <c r="R844" s="18">
        <v>0</v>
      </c>
      <c r="S844" s="18">
        <v>0</v>
      </c>
      <c r="T844" s="18">
        <v>70991453.030000001</v>
      </c>
      <c r="U844" s="18">
        <v>0</v>
      </c>
      <c r="V844" s="18">
        <v>0</v>
      </c>
      <c r="W844" s="18">
        <v>434159426.63999999</v>
      </c>
      <c r="X844" s="18">
        <v>9420887.2100000009</v>
      </c>
      <c r="Y844" s="18">
        <v>50917320.700000003</v>
      </c>
      <c r="Z844" s="18">
        <v>985051.09</v>
      </c>
      <c r="AA844" s="18">
        <v>9201670.8599999994</v>
      </c>
    </row>
    <row r="845" spans="2:27" ht="0" hidden="1" customHeight="1" x14ac:dyDescent="0.25"/>
    <row r="846" spans="2:27" ht="15.95" customHeight="1" x14ac:dyDescent="0.25">
      <c r="B846" s="183" t="s">
        <v>2174</v>
      </c>
      <c r="C846" s="184"/>
      <c r="D846" s="184"/>
      <c r="E846" s="185" t="s">
        <v>2175</v>
      </c>
      <c r="F846" s="184"/>
    </row>
    <row r="847" spans="2:27" ht="2.1" customHeight="1" x14ac:dyDescent="0.25"/>
    <row r="848" spans="2:27" ht="17.100000000000001" customHeight="1" x14ac:dyDescent="0.25">
      <c r="B848" s="183" t="s">
        <v>2176</v>
      </c>
      <c r="C848" s="184"/>
      <c r="D848" s="184"/>
      <c r="E848" s="185" t="s">
        <v>2177</v>
      </c>
      <c r="F848" s="184"/>
    </row>
    <row r="849" ht="2.65" customHeight="1" x14ac:dyDescent="0.25"/>
  </sheetData>
  <mergeCells count="11">
    <mergeCell ref="B2:C2"/>
    <mergeCell ref="B4:D4"/>
    <mergeCell ref="B6:E6"/>
    <mergeCell ref="C8:D8"/>
    <mergeCell ref="G8:H8"/>
    <mergeCell ref="I8:J8"/>
    <mergeCell ref="P8:AA8"/>
    <mergeCell ref="B846:D846"/>
    <mergeCell ref="E846:F846"/>
    <mergeCell ref="B848:D848"/>
    <mergeCell ref="E848:F848"/>
  </mergeCells>
  <pageMargins left="0.39370078740157499" right="0.39370078740157499" top="0.39370078740157499" bottom="0.39370078740157499" header="0.39370078740157499" footer="0.39370078740157499"/>
  <pageSetup paperSize="9" orientation="landscape"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8"/>
  <sheetViews>
    <sheetView tabSelected="1" zoomScaleNormal="100" workbookViewId="0">
      <selection activeCell="D69" sqref="A69:XFD70"/>
    </sheetView>
  </sheetViews>
  <sheetFormatPr defaultColWidth="9.140625" defaultRowHeight="15" x14ac:dyDescent="0.25"/>
  <cols>
    <col min="1" max="1" width="19.85546875" style="86" customWidth="1"/>
    <col min="2" max="2" width="19.140625" style="86" customWidth="1"/>
    <col min="3" max="3" width="23.7109375" style="86" customWidth="1"/>
    <col min="4" max="4" width="19.7109375" style="86" customWidth="1"/>
    <col min="5" max="5" width="18.42578125" style="86" customWidth="1"/>
    <col min="6" max="6" width="17.42578125" style="86" customWidth="1"/>
    <col min="7" max="7" width="16" style="86" customWidth="1"/>
    <col min="8" max="8" width="18" style="86" customWidth="1"/>
    <col min="9" max="11" width="16.7109375" style="86" customWidth="1"/>
    <col min="12" max="12" width="18" style="86" customWidth="1"/>
    <col min="13" max="13" width="16.28515625" style="86" customWidth="1"/>
    <col min="14" max="14" width="19.85546875" style="86" customWidth="1"/>
    <col min="15" max="16" width="24" style="86" customWidth="1"/>
    <col min="17" max="17" width="17.7109375" style="86" customWidth="1"/>
    <col min="18" max="20" width="15.85546875" style="86" customWidth="1"/>
    <col min="21" max="21" width="18.42578125" style="86" customWidth="1"/>
    <col min="22" max="22" width="16.42578125" style="86" customWidth="1"/>
    <col min="23" max="23" width="17.42578125" style="86" customWidth="1"/>
    <col min="24" max="24" width="15.28515625" style="86" customWidth="1"/>
    <col min="25" max="25" width="14.140625" style="86" customWidth="1"/>
    <col min="26" max="26" width="12.7109375" style="86" customWidth="1"/>
    <col min="27" max="27" width="13.7109375" style="86" customWidth="1"/>
    <col min="28" max="16384" width="9.140625" style="86"/>
  </cols>
  <sheetData>
    <row r="1" spans="1:24" s="101" customFormat="1" ht="16.5" x14ac:dyDescent="0.25">
      <c r="A1" s="198" t="s">
        <v>2296</v>
      </c>
      <c r="B1" s="199"/>
      <c r="C1" s="199"/>
      <c r="D1" s="199"/>
      <c r="E1" s="199"/>
      <c r="F1" s="199"/>
      <c r="G1" s="199"/>
      <c r="H1" s="199"/>
      <c r="I1" s="199"/>
      <c r="J1" s="199"/>
      <c r="K1" s="199"/>
      <c r="L1" s="199"/>
      <c r="M1" s="199"/>
      <c r="N1" s="199"/>
      <c r="O1" s="200"/>
      <c r="P1" s="194" t="s">
        <v>2295</v>
      </c>
      <c r="Q1" s="195"/>
      <c r="R1" s="195"/>
      <c r="S1" s="137"/>
      <c r="T1" s="137"/>
      <c r="U1" s="100"/>
      <c r="V1" s="86"/>
      <c r="W1" s="86"/>
    </row>
    <row r="2" spans="1:24" ht="15" customHeight="1" x14ac:dyDescent="0.25">
      <c r="A2" s="201" t="s">
        <v>2202</v>
      </c>
      <c r="B2" s="201" t="s">
        <v>2203</v>
      </c>
      <c r="C2" s="192" t="s">
        <v>2173</v>
      </c>
      <c r="D2" s="193" t="s">
        <v>19</v>
      </c>
      <c r="E2" s="193" t="s">
        <v>2187</v>
      </c>
      <c r="F2" s="196" t="s">
        <v>2445</v>
      </c>
      <c r="G2" s="204"/>
      <c r="H2" s="197"/>
      <c r="I2" s="102" t="s">
        <v>2205</v>
      </c>
      <c r="J2" s="103"/>
      <c r="K2" s="103"/>
      <c r="L2" s="104" t="s">
        <v>2206</v>
      </c>
      <c r="M2" s="104"/>
      <c r="N2" s="104"/>
      <c r="O2" s="104"/>
      <c r="P2" s="105" t="s">
        <v>2294</v>
      </c>
      <c r="Q2" s="105" t="s">
        <v>19</v>
      </c>
      <c r="R2" s="105" t="s">
        <v>2187</v>
      </c>
      <c r="S2" s="137"/>
      <c r="T2" s="137"/>
      <c r="X2" s="101"/>
    </row>
    <row r="3" spans="1:24" ht="16.5" x14ac:dyDescent="0.25">
      <c r="A3" s="202"/>
      <c r="B3" s="202"/>
      <c r="C3" s="192"/>
      <c r="D3" s="193"/>
      <c r="E3" s="193"/>
      <c r="F3" s="209" t="s">
        <v>2173</v>
      </c>
      <c r="G3" s="207" t="s">
        <v>19</v>
      </c>
      <c r="H3" s="207" t="s">
        <v>2187</v>
      </c>
      <c r="I3" s="209" t="s">
        <v>2173</v>
      </c>
      <c r="J3" s="207" t="s">
        <v>19</v>
      </c>
      <c r="K3" s="207" t="s">
        <v>2187</v>
      </c>
      <c r="L3" s="209" t="s">
        <v>2173</v>
      </c>
      <c r="M3" s="196" t="s">
        <v>19</v>
      </c>
      <c r="N3" s="197"/>
      <c r="O3" s="106" t="s">
        <v>2187</v>
      </c>
      <c r="P3" s="107" t="s">
        <v>2290</v>
      </c>
      <c r="Q3" s="108">
        <f>SUM(Q4:Q6)</f>
        <v>6573.4800000000005</v>
      </c>
      <c r="R3" s="108">
        <f>SUM(R4:R6)</f>
        <v>1160.1399999999999</v>
      </c>
      <c r="S3" s="109"/>
      <c r="T3" s="109"/>
      <c r="U3" s="100"/>
      <c r="X3" s="101"/>
    </row>
    <row r="4" spans="1:24" x14ac:dyDescent="0.25">
      <c r="A4" s="203"/>
      <c r="B4" s="203"/>
      <c r="C4" s="192"/>
      <c r="D4" s="193"/>
      <c r="E4" s="193"/>
      <c r="F4" s="210"/>
      <c r="G4" s="208"/>
      <c r="H4" s="208"/>
      <c r="I4" s="210"/>
      <c r="J4" s="208"/>
      <c r="K4" s="208"/>
      <c r="L4" s="210"/>
      <c r="M4" s="23" t="s">
        <v>2207</v>
      </c>
      <c r="N4" s="23" t="s">
        <v>2208</v>
      </c>
      <c r="O4" s="23" t="s">
        <v>2207</v>
      </c>
      <c r="P4" s="110" t="s">
        <v>2291</v>
      </c>
      <c r="Q4" s="111">
        <v>115.29</v>
      </c>
      <c r="R4" s="111">
        <v>20.350000000000001</v>
      </c>
      <c r="S4" s="112"/>
      <c r="T4" s="112"/>
      <c r="X4" s="101"/>
    </row>
    <row r="5" spans="1:24" hidden="1" x14ac:dyDescent="0.25">
      <c r="A5" s="24" t="s">
        <v>2209</v>
      </c>
      <c r="B5" s="25" t="s">
        <v>2210</v>
      </c>
      <c r="C5" s="23">
        <f>D5+E5</f>
        <v>366132.35000000335</v>
      </c>
      <c r="D5" s="23">
        <f>D42-D43</f>
        <v>340011.98000000417</v>
      </c>
      <c r="E5" s="23">
        <f>D45-D46</f>
        <v>26120.36999999918</v>
      </c>
      <c r="F5" s="23">
        <v>0</v>
      </c>
      <c r="G5" s="23">
        <v>0</v>
      </c>
      <c r="H5" s="23">
        <v>0</v>
      </c>
      <c r="I5" s="23">
        <v>0</v>
      </c>
      <c r="J5" s="23">
        <v>0</v>
      </c>
      <c r="K5" s="23">
        <v>0</v>
      </c>
      <c r="L5" s="23"/>
      <c r="M5" s="211">
        <f>D42-D44</f>
        <v>340012</v>
      </c>
      <c r="N5" s="212"/>
      <c r="O5" s="23">
        <f>D45-D47</f>
        <v>26120</v>
      </c>
      <c r="P5" s="110" t="s">
        <v>2292</v>
      </c>
      <c r="Q5" s="111">
        <v>5691.1900000000005</v>
      </c>
      <c r="R5" s="111">
        <v>1004.3199999999999</v>
      </c>
      <c r="S5" s="112"/>
      <c r="T5" s="112"/>
      <c r="X5" s="101"/>
    </row>
    <row r="6" spans="1:24" hidden="1" x14ac:dyDescent="0.25">
      <c r="A6" s="24" t="s">
        <v>2209</v>
      </c>
      <c r="B6" s="25" t="s">
        <v>2211</v>
      </c>
      <c r="C6" s="23">
        <f>F6+I6+L6</f>
        <v>1209647.06</v>
      </c>
      <c r="D6" s="23">
        <f>E42-E43</f>
        <v>609373.30000000075</v>
      </c>
      <c r="E6" s="23">
        <f>E45-E46</f>
        <v>1363.0800000010058</v>
      </c>
      <c r="F6" s="23">
        <v>0</v>
      </c>
      <c r="G6" s="23">
        <v>0</v>
      </c>
      <c r="H6" s="23">
        <v>0</v>
      </c>
      <c r="I6" s="23">
        <f>J6+K6</f>
        <v>598911.06000000006</v>
      </c>
      <c r="J6" s="23">
        <f>'[1]3. k. pārdalītais finansējums'!C5</f>
        <v>598911.06000000006</v>
      </c>
      <c r="K6" s="23">
        <v>0</v>
      </c>
      <c r="L6" s="23">
        <f>M6+N6+O6</f>
        <v>610736</v>
      </c>
      <c r="M6" s="23">
        <f>F42-F44</f>
        <v>2270</v>
      </c>
      <c r="N6" s="23">
        <f>G42-G44</f>
        <v>607103</v>
      </c>
      <c r="O6" s="23">
        <f>F45-F47</f>
        <v>1363</v>
      </c>
      <c r="P6" s="110" t="s">
        <v>2293</v>
      </c>
      <c r="Q6" s="113">
        <v>767</v>
      </c>
      <c r="R6" s="113">
        <v>135.47</v>
      </c>
      <c r="S6" s="114"/>
      <c r="T6" s="114"/>
      <c r="X6" s="101"/>
    </row>
    <row r="7" spans="1:24" x14ac:dyDescent="0.25">
      <c r="A7" s="24" t="s">
        <v>2209</v>
      </c>
      <c r="B7" s="25" t="s">
        <v>2313</v>
      </c>
      <c r="C7" s="23">
        <f>F7+I7+L7</f>
        <v>310261.25</v>
      </c>
      <c r="D7" s="23">
        <f>J7</f>
        <v>310261.25</v>
      </c>
      <c r="E7" s="23">
        <v>0</v>
      </c>
      <c r="F7" s="23">
        <v>0</v>
      </c>
      <c r="G7" s="23">
        <v>0</v>
      </c>
      <c r="H7" s="23">
        <v>0</v>
      </c>
      <c r="I7" s="23">
        <f>J7</f>
        <v>310261.25</v>
      </c>
      <c r="J7" s="23">
        <v>310261.25</v>
      </c>
      <c r="K7" s="23">
        <v>0</v>
      </c>
      <c r="L7" s="23">
        <v>0</v>
      </c>
      <c r="M7" s="23">
        <v>0</v>
      </c>
      <c r="N7" s="23">
        <v>0</v>
      </c>
      <c r="O7" s="23">
        <v>0</v>
      </c>
      <c r="P7" s="127"/>
      <c r="Q7" s="114"/>
      <c r="R7" s="114"/>
      <c r="S7" s="114"/>
      <c r="T7" s="114"/>
      <c r="X7" s="101"/>
    </row>
    <row r="8" spans="1:24" ht="25.5" customHeight="1" x14ac:dyDescent="0.25">
      <c r="A8" s="24" t="s">
        <v>2323</v>
      </c>
      <c r="B8" s="128" t="s">
        <v>2324</v>
      </c>
      <c r="C8" s="23">
        <f t="shared" ref="C8:D8" si="0">C30</f>
        <v>3358395</v>
      </c>
      <c r="D8" s="23">
        <f t="shared" si="0"/>
        <v>2975657</v>
      </c>
      <c r="E8" s="23">
        <f>E30</f>
        <v>382738</v>
      </c>
      <c r="F8" s="23">
        <v>0</v>
      </c>
      <c r="G8" s="23">
        <v>0</v>
      </c>
      <c r="H8" s="23">
        <v>0</v>
      </c>
      <c r="I8" s="23">
        <v>0</v>
      </c>
      <c r="J8" s="23">
        <v>0</v>
      </c>
      <c r="K8" s="23">
        <v>0</v>
      </c>
      <c r="L8" s="23">
        <v>0</v>
      </c>
      <c r="M8" s="23">
        <v>0</v>
      </c>
      <c r="N8" s="23">
        <v>0</v>
      </c>
      <c r="O8" s="23">
        <v>0</v>
      </c>
      <c r="P8" s="127"/>
      <c r="Q8" s="114"/>
      <c r="R8" s="114"/>
      <c r="S8" s="114"/>
      <c r="T8" s="114"/>
      <c r="X8" s="101"/>
    </row>
    <row r="9" spans="1:24" x14ac:dyDescent="0.25">
      <c r="A9" s="24" t="s">
        <v>2212</v>
      </c>
      <c r="B9" s="25" t="s">
        <v>2210</v>
      </c>
      <c r="C9" s="90">
        <f>F9+I9+L9</f>
        <v>1062000</v>
      </c>
      <c r="D9" s="90">
        <f>G9+J9+M9+N9</f>
        <v>1062000</v>
      </c>
      <c r="E9" s="90">
        <f>H9+K9+O9</f>
        <v>0</v>
      </c>
      <c r="F9" s="23">
        <v>0</v>
      </c>
      <c r="G9" s="23">
        <v>0</v>
      </c>
      <c r="H9" s="23">
        <v>0</v>
      </c>
      <c r="I9" s="23">
        <f>J9+K9</f>
        <v>1062000</v>
      </c>
      <c r="J9" s="23">
        <v>1062000</v>
      </c>
      <c r="K9" s="23">
        <v>0</v>
      </c>
      <c r="L9" s="23">
        <f t="shared" ref="L9:L11" si="1">M9+N9+O9</f>
        <v>0</v>
      </c>
      <c r="M9" s="23">
        <v>0</v>
      </c>
      <c r="N9" s="23">
        <v>0</v>
      </c>
      <c r="O9" s="23">
        <v>0</v>
      </c>
      <c r="P9" s="115"/>
      <c r="Q9" s="115"/>
      <c r="R9" s="115"/>
      <c r="S9" s="115"/>
      <c r="T9" s="115"/>
      <c r="X9" s="101"/>
    </row>
    <row r="10" spans="1:24" x14ac:dyDescent="0.25">
      <c r="A10" s="24" t="s">
        <v>2213</v>
      </c>
      <c r="B10" s="25" t="s">
        <v>2210</v>
      </c>
      <c r="C10" s="152">
        <f>D10+E10</f>
        <v>7732</v>
      </c>
      <c r="D10" s="152">
        <f>G10+J10+M10+N10</f>
        <v>6573</v>
      </c>
      <c r="E10" s="152">
        <v>1159</v>
      </c>
      <c r="F10" s="23">
        <v>0</v>
      </c>
      <c r="G10" s="23">
        <v>0</v>
      </c>
      <c r="H10" s="23">
        <v>0</v>
      </c>
      <c r="I10" s="23">
        <v>0</v>
      </c>
      <c r="J10" s="23">
        <v>0</v>
      </c>
      <c r="K10" s="23">
        <v>0</v>
      </c>
      <c r="L10" s="23">
        <f t="shared" si="1"/>
        <v>7733</v>
      </c>
      <c r="M10" s="23">
        <f>ROUND(Q3,0)</f>
        <v>6573</v>
      </c>
      <c r="N10" s="23">
        <v>0</v>
      </c>
      <c r="O10" s="23">
        <f>ROUND(R3,0)</f>
        <v>1160</v>
      </c>
      <c r="P10" s="116"/>
      <c r="Q10" s="117"/>
      <c r="R10" s="117"/>
      <c r="S10" s="117"/>
      <c r="T10" s="117"/>
      <c r="X10" s="101"/>
    </row>
    <row r="11" spans="1:24" x14ac:dyDescent="0.25">
      <c r="A11" s="24" t="s">
        <v>2214</v>
      </c>
      <c r="B11" s="133" t="s">
        <v>2210</v>
      </c>
      <c r="C11" s="90">
        <f>F11+I11+L11</f>
        <v>101005.99999999999</v>
      </c>
      <c r="D11" s="90">
        <f>ROUND(G11+J11+N11,0)</f>
        <v>85855</v>
      </c>
      <c r="E11" s="90">
        <f>ROUND(H11+K11+O11,0)</f>
        <v>15151</v>
      </c>
      <c r="F11" s="23">
        <v>101005.99999999999</v>
      </c>
      <c r="G11" s="23">
        <v>85855.099999999991</v>
      </c>
      <c r="H11" s="23">
        <v>15150.9</v>
      </c>
      <c r="I11" s="23">
        <v>0</v>
      </c>
      <c r="J11" s="23">
        <v>0</v>
      </c>
      <c r="K11" s="23">
        <v>0</v>
      </c>
      <c r="L11" s="23">
        <f t="shared" si="1"/>
        <v>0</v>
      </c>
      <c r="M11" s="23">
        <v>0</v>
      </c>
      <c r="N11" s="23">
        <v>0</v>
      </c>
      <c r="O11" s="23">
        <v>0</v>
      </c>
      <c r="P11" s="116"/>
      <c r="Q11" s="117"/>
      <c r="R11" s="117"/>
      <c r="S11" s="117"/>
      <c r="T11" s="117"/>
      <c r="X11" s="101"/>
    </row>
    <row r="12" spans="1:24" x14ac:dyDescent="0.25">
      <c r="A12" s="205" t="s">
        <v>2444</v>
      </c>
      <c r="B12" s="206"/>
      <c r="C12" s="91">
        <v>11000000</v>
      </c>
      <c r="D12" s="91">
        <f>D21+D27+D29</f>
        <v>9085938</v>
      </c>
      <c r="E12" s="91">
        <f>E21+E27+E29</f>
        <v>1914062</v>
      </c>
      <c r="F12" s="23"/>
      <c r="G12" s="23" t="s">
        <v>2215</v>
      </c>
      <c r="H12" s="23" t="s">
        <v>2215</v>
      </c>
      <c r="I12" s="23" t="s">
        <v>2215</v>
      </c>
      <c r="J12" s="23" t="s">
        <v>2215</v>
      </c>
      <c r="K12" s="23" t="s">
        <v>2215</v>
      </c>
      <c r="L12" s="23" t="s">
        <v>2215</v>
      </c>
      <c r="M12" s="23" t="s">
        <v>2215</v>
      </c>
      <c r="N12" s="23" t="s">
        <v>2215</v>
      </c>
      <c r="O12" s="23" t="s">
        <v>2215</v>
      </c>
      <c r="P12" s="31"/>
      <c r="Q12" s="31"/>
      <c r="R12" s="31"/>
      <c r="S12" s="31"/>
      <c r="T12" s="31"/>
      <c r="X12" s="101"/>
    </row>
    <row r="13" spans="1:24" hidden="1" x14ac:dyDescent="0.25">
      <c r="A13" s="270" t="str">
        <f>A21</f>
        <v>virssaistības 3. kārtas īstenošanai</v>
      </c>
      <c r="B13" s="271"/>
      <c r="C13" s="90">
        <f>C21</f>
        <v>1902739</v>
      </c>
      <c r="D13" s="90">
        <f t="shared" ref="D13:E13" si="2">D21</f>
        <v>1251704.04</v>
      </c>
      <c r="E13" s="90">
        <f t="shared" si="2"/>
        <v>651034.80000000005</v>
      </c>
      <c r="F13" s="31"/>
      <c r="G13" s="31"/>
      <c r="H13" s="31"/>
      <c r="I13" s="31"/>
      <c r="J13" s="31"/>
      <c r="K13" s="31"/>
      <c r="L13" s="31"/>
      <c r="M13" s="31"/>
      <c r="N13" s="31"/>
      <c r="O13" s="31"/>
      <c r="P13" s="31"/>
      <c r="Q13" s="31"/>
      <c r="R13" s="31"/>
      <c r="S13" s="31"/>
      <c r="T13" s="31"/>
      <c r="X13" s="101"/>
    </row>
    <row r="14" spans="1:24" hidden="1" x14ac:dyDescent="0.25">
      <c r="A14" s="270" t="str">
        <f>A27</f>
        <v>virssaistības  4. kārtas īstenošanai</v>
      </c>
      <c r="B14" s="271"/>
      <c r="C14" s="90">
        <f>C27</f>
        <v>4097261</v>
      </c>
      <c r="D14" s="90">
        <f t="shared" ref="D14:E14" si="3">D27</f>
        <v>3584233.96</v>
      </c>
      <c r="E14" s="90">
        <f t="shared" si="3"/>
        <v>513027.2</v>
      </c>
      <c r="F14" s="31"/>
      <c r="G14" s="31"/>
      <c r="H14" s="31"/>
      <c r="I14" s="31"/>
      <c r="J14" s="31"/>
      <c r="K14" s="31"/>
      <c r="L14" s="31"/>
      <c r="M14" s="31"/>
      <c r="N14" s="31"/>
      <c r="O14" s="31"/>
      <c r="P14" s="31"/>
      <c r="Q14" s="31"/>
      <c r="R14" s="31"/>
      <c r="S14" s="31"/>
      <c r="T14" s="31"/>
      <c r="X14" s="101"/>
    </row>
    <row r="15" spans="1:24" hidden="1" x14ac:dyDescent="0.25">
      <c r="A15" s="270" t="str">
        <f>A29</f>
        <v>virssaistības  5. kārtas īstenošanai</v>
      </c>
      <c r="B15" s="271"/>
      <c r="C15" s="90">
        <f>C29</f>
        <v>5000000</v>
      </c>
      <c r="D15" s="90">
        <f t="shared" ref="D15:E15" si="4">D29</f>
        <v>4250000</v>
      </c>
      <c r="E15" s="90">
        <f t="shared" si="4"/>
        <v>750000</v>
      </c>
      <c r="F15" s="31"/>
      <c r="G15" s="31"/>
      <c r="H15" s="31"/>
      <c r="I15" s="31"/>
      <c r="J15" s="31"/>
      <c r="K15" s="31"/>
      <c r="L15" s="31"/>
      <c r="M15" s="31"/>
      <c r="N15" s="31"/>
      <c r="O15" s="31"/>
      <c r="P15" s="31"/>
      <c r="Q15" s="31"/>
      <c r="R15" s="31"/>
      <c r="S15" s="31"/>
      <c r="T15" s="31"/>
      <c r="X15" s="101"/>
    </row>
    <row r="16" spans="1:24" x14ac:dyDescent="0.25">
      <c r="A16" s="167"/>
      <c r="B16" s="168"/>
      <c r="C16" s="26" t="s">
        <v>2204</v>
      </c>
      <c r="D16" s="26" t="s">
        <v>19</v>
      </c>
      <c r="E16" s="26" t="s">
        <v>2187</v>
      </c>
      <c r="F16" s="31"/>
      <c r="G16" s="31"/>
      <c r="H16" s="31"/>
      <c r="I16" s="31"/>
      <c r="J16" s="31"/>
      <c r="K16" s="31"/>
      <c r="L16" s="31"/>
      <c r="M16" s="31"/>
      <c r="N16" s="31"/>
      <c r="O16" s="31"/>
      <c r="P16" s="31"/>
      <c r="Q16" s="31"/>
      <c r="R16" s="31"/>
      <c r="S16" s="31"/>
      <c r="T16" s="31"/>
      <c r="X16" s="101"/>
    </row>
    <row r="17" spans="1:24" ht="30.75" customHeight="1" x14ac:dyDescent="0.25">
      <c r="A17" s="213" t="s">
        <v>2317</v>
      </c>
      <c r="B17" s="214"/>
      <c r="C17" s="94">
        <f>C12+C11+C10+C9+C8</f>
        <v>15529133</v>
      </c>
      <c r="D17" s="94">
        <f>D12+D11+D10+D9+D8</f>
        <v>13216023</v>
      </c>
      <c r="E17" s="94">
        <f>E12+E11+E10+E9+E8</f>
        <v>2313110</v>
      </c>
      <c r="F17" s="31"/>
      <c r="G17" s="31"/>
      <c r="H17" s="31"/>
      <c r="I17" s="31"/>
      <c r="J17" s="31"/>
      <c r="K17" s="31"/>
      <c r="L17" s="31"/>
      <c r="M17" s="31"/>
      <c r="N17" s="31"/>
      <c r="O17" s="31"/>
      <c r="P17" s="31"/>
      <c r="Q17" s="31"/>
      <c r="R17" s="31"/>
      <c r="S17" s="31"/>
      <c r="T17" s="31"/>
      <c r="X17" s="101"/>
    </row>
    <row r="18" spans="1:24" ht="29.25" customHeight="1" x14ac:dyDescent="0.25">
      <c r="A18" s="190" t="s">
        <v>2443</v>
      </c>
      <c r="B18" s="191"/>
      <c r="C18" s="169">
        <f>C23+C28</f>
        <v>14427245</v>
      </c>
      <c r="D18" s="169">
        <f t="shared" ref="D18:E18" si="5">D23+D28</f>
        <v>12759987</v>
      </c>
      <c r="E18" s="169">
        <f t="shared" si="5"/>
        <v>1667258</v>
      </c>
      <c r="F18" s="31"/>
      <c r="G18" s="31"/>
      <c r="H18" s="31"/>
      <c r="I18" s="31"/>
      <c r="J18" s="31"/>
      <c r="K18" s="31"/>
      <c r="L18" s="31"/>
      <c r="M18" s="31"/>
      <c r="N18" s="31"/>
      <c r="O18" s="31"/>
      <c r="P18" s="31"/>
      <c r="Q18" s="31"/>
      <c r="R18" s="31"/>
      <c r="S18" s="31"/>
      <c r="T18" s="31"/>
      <c r="X18" s="101"/>
    </row>
    <row r="19" spans="1:24" ht="26.25" customHeight="1" x14ac:dyDescent="0.25">
      <c r="A19" s="272" t="s">
        <v>2318</v>
      </c>
      <c r="B19" s="273"/>
      <c r="C19" s="92">
        <f>I50-I48</f>
        <v>2078756</v>
      </c>
      <c r="D19" s="92">
        <f>I44-I42</f>
        <v>1405421</v>
      </c>
      <c r="E19" s="92">
        <f>I47-I45</f>
        <v>673335</v>
      </c>
      <c r="F19" s="31"/>
      <c r="G19" s="31"/>
      <c r="H19" s="31"/>
      <c r="I19" s="31"/>
      <c r="J19" s="31"/>
      <c r="K19" s="31"/>
      <c r="L19" s="31"/>
      <c r="M19" s="31"/>
      <c r="N19" s="31"/>
      <c r="O19" s="31"/>
      <c r="X19" s="101"/>
    </row>
    <row r="20" spans="1:24" ht="15" customHeight="1" x14ac:dyDescent="0.25">
      <c r="A20" s="263" t="s">
        <v>2214</v>
      </c>
      <c r="B20" s="264"/>
      <c r="C20" s="93">
        <f>D20+E20</f>
        <v>101006</v>
      </c>
      <c r="D20" s="93">
        <f>D11</f>
        <v>85855</v>
      </c>
      <c r="E20" s="93">
        <f>E11</f>
        <v>15151</v>
      </c>
      <c r="F20" s="31"/>
      <c r="G20" s="31"/>
      <c r="H20" s="31"/>
      <c r="I20" s="31"/>
      <c r="J20" s="31"/>
      <c r="K20" s="31"/>
      <c r="L20" s="31"/>
      <c r="M20" s="31"/>
      <c r="N20" s="31"/>
      <c r="O20" s="31"/>
      <c r="X20" s="101"/>
    </row>
    <row r="21" spans="1:24" ht="17.25" customHeight="1" x14ac:dyDescent="0.25">
      <c r="A21" s="263" t="s">
        <v>2299</v>
      </c>
      <c r="B21" s="264"/>
      <c r="C21" s="93">
        <f>ROUND((D21+E21),0)</f>
        <v>1902739</v>
      </c>
      <c r="D21" s="93">
        <f>D19-D20-D22</f>
        <v>1251704.04</v>
      </c>
      <c r="E21" s="93">
        <f>E19-E20-E22</f>
        <v>651034.80000000005</v>
      </c>
      <c r="F21" s="31"/>
      <c r="G21" s="31"/>
      <c r="H21" s="31"/>
      <c r="I21" s="31"/>
      <c r="J21" s="31"/>
      <c r="K21" s="31"/>
      <c r="L21" s="31"/>
      <c r="M21" s="31"/>
      <c r="N21" s="31"/>
      <c r="O21" s="31"/>
      <c r="X21" s="101"/>
    </row>
    <row r="22" spans="1:24" ht="17.25" customHeight="1" x14ac:dyDescent="0.25">
      <c r="A22" s="263" t="s">
        <v>2298</v>
      </c>
      <c r="B22" s="264"/>
      <c r="C22" s="93">
        <f>D22+E22</f>
        <v>75011.16</v>
      </c>
      <c r="D22" s="93">
        <f>GETPIVOTDATA("Sum of ERAF",NVI_PIVOT!$A$4,"NVI_atskaitīti_no_līguma_summas","NVI atskaitīti no Līguma summas","Pārdale","pārdale uz 3.  kārtu")</f>
        <v>67861.960000000006</v>
      </c>
      <c r="E22" s="93">
        <f>GETPIVOTDATA("Sum of VB",NVI_PIVOT!$A$4,"NVI_atskaitīti_no_līguma_summas","NVI atskaitīti no Līguma summas","Pārdale","pārdale uz 3.  kārtu")</f>
        <v>7149.2000000000007</v>
      </c>
      <c r="F22" s="31"/>
      <c r="G22" s="31"/>
      <c r="H22" s="31"/>
      <c r="I22" s="31"/>
      <c r="J22" s="31"/>
      <c r="K22" s="31"/>
      <c r="L22" s="31"/>
      <c r="M22" s="31"/>
      <c r="N22" s="31"/>
      <c r="O22" s="31"/>
      <c r="X22" s="101"/>
    </row>
    <row r="23" spans="1:24" ht="17.25" customHeight="1" x14ac:dyDescent="0.25">
      <c r="A23" s="274" t="s">
        <v>2316</v>
      </c>
      <c r="B23" s="275"/>
      <c r="C23" s="92">
        <f>L50-L48</f>
        <v>6068850</v>
      </c>
      <c r="D23" s="92">
        <f>L44-L42</f>
        <v>5534330</v>
      </c>
      <c r="E23" s="92">
        <f>L47-L45</f>
        <v>534520</v>
      </c>
      <c r="F23" s="31"/>
      <c r="G23" s="31"/>
      <c r="H23" s="31"/>
      <c r="I23" s="31"/>
      <c r="J23" s="31"/>
      <c r="K23" s="31"/>
      <c r="L23" s="31"/>
      <c r="M23" s="31"/>
      <c r="N23" s="31"/>
      <c r="O23" s="31"/>
      <c r="X23" s="101"/>
    </row>
    <row r="24" spans="1:24" ht="17.25" customHeight="1" x14ac:dyDescent="0.25">
      <c r="A24" s="263" t="s">
        <v>2298</v>
      </c>
      <c r="B24" s="264"/>
      <c r="C24" s="93">
        <f>C23-C27-C26-C25</f>
        <v>901857</v>
      </c>
      <c r="D24" s="93">
        <f>D32-D22</f>
        <v>881523.04</v>
      </c>
      <c r="E24" s="93">
        <f>E32-E22</f>
        <v>20333.8</v>
      </c>
      <c r="F24" s="31"/>
      <c r="G24" s="31"/>
      <c r="H24" s="31"/>
      <c r="I24" s="31"/>
      <c r="J24" s="31"/>
      <c r="K24" s="31"/>
      <c r="L24" s="31"/>
      <c r="M24" s="31"/>
      <c r="N24" s="31"/>
      <c r="O24" s="31"/>
      <c r="X24" s="101"/>
    </row>
    <row r="25" spans="1:24" x14ac:dyDescent="0.25">
      <c r="A25" s="263" t="str">
        <f>A9</f>
        <v>1.1.1.3. pasākums</v>
      </c>
      <c r="B25" s="264"/>
      <c r="C25" s="93">
        <f t="shared" ref="C25:C26" si="6">D25+E25</f>
        <v>1062000</v>
      </c>
      <c r="D25" s="93">
        <f>D9</f>
        <v>1062000</v>
      </c>
      <c r="E25" s="93">
        <f>E9</f>
        <v>0</v>
      </c>
      <c r="F25" s="31"/>
      <c r="G25" s="31"/>
      <c r="H25" s="31"/>
      <c r="I25" s="31"/>
      <c r="J25" s="31"/>
      <c r="K25" s="31"/>
      <c r="L25" s="31"/>
      <c r="M25" s="31"/>
      <c r="N25" s="31"/>
      <c r="O25" s="31"/>
      <c r="P25" s="31"/>
      <c r="Q25" s="31"/>
      <c r="R25" s="31"/>
      <c r="S25" s="31"/>
      <c r="T25" s="31"/>
      <c r="X25" s="101"/>
    </row>
    <row r="26" spans="1:24" x14ac:dyDescent="0.25">
      <c r="A26" s="263" t="str">
        <f>A10</f>
        <v>1.1.1.4. pasākums</v>
      </c>
      <c r="B26" s="264" t="s">
        <v>2297</v>
      </c>
      <c r="C26" s="93">
        <f t="shared" si="6"/>
        <v>7732</v>
      </c>
      <c r="D26" s="93">
        <f>D10</f>
        <v>6573</v>
      </c>
      <c r="E26" s="93">
        <f>E10</f>
        <v>1159</v>
      </c>
      <c r="F26" s="31"/>
      <c r="G26" s="31"/>
      <c r="H26" s="31"/>
      <c r="I26" s="31"/>
      <c r="J26" s="31"/>
      <c r="K26" s="31"/>
      <c r="L26" s="31"/>
      <c r="M26" s="31"/>
      <c r="N26" s="31"/>
      <c r="O26" s="31"/>
      <c r="X26" s="101"/>
    </row>
    <row r="27" spans="1:24" ht="17.25" customHeight="1" x14ac:dyDescent="0.25">
      <c r="A27" s="263" t="s">
        <v>2434</v>
      </c>
      <c r="B27" s="264"/>
      <c r="C27" s="93">
        <f>C12-C21-C29</f>
        <v>4097261</v>
      </c>
      <c r="D27" s="93">
        <f>D23-D24-D25-D26</f>
        <v>3584233.96</v>
      </c>
      <c r="E27" s="93">
        <f>E23-E24-E25-E26</f>
        <v>513027.2</v>
      </c>
      <c r="F27" s="31"/>
      <c r="G27" s="31"/>
      <c r="H27" s="31"/>
      <c r="I27" s="31"/>
      <c r="J27" s="31"/>
      <c r="K27" s="31"/>
      <c r="L27" s="31"/>
      <c r="M27" s="31"/>
      <c r="N27" s="31"/>
      <c r="O27" s="31"/>
      <c r="X27" s="101"/>
    </row>
    <row r="28" spans="1:24" ht="15.75" customHeight="1" x14ac:dyDescent="0.25">
      <c r="A28" s="274" t="s">
        <v>2346</v>
      </c>
      <c r="B28" s="275"/>
      <c r="C28" s="91">
        <f>C29+C30</f>
        <v>8358395</v>
      </c>
      <c r="D28" s="91">
        <f>D29+D30</f>
        <v>7225657</v>
      </c>
      <c r="E28" s="91">
        <f>E29+E30</f>
        <v>1132738</v>
      </c>
      <c r="F28" s="31"/>
      <c r="G28" s="31"/>
      <c r="H28" s="31"/>
      <c r="I28" s="31"/>
      <c r="J28" s="31"/>
      <c r="K28" s="31"/>
      <c r="L28" s="31"/>
      <c r="M28" s="31"/>
      <c r="N28" s="31"/>
      <c r="O28" s="31"/>
      <c r="X28" s="101"/>
    </row>
    <row r="29" spans="1:24" x14ac:dyDescent="0.25">
      <c r="A29" s="247" t="s">
        <v>2321</v>
      </c>
      <c r="B29" s="248"/>
      <c r="C29" s="93">
        <v>5000000</v>
      </c>
      <c r="D29" s="93">
        <f>Q44</f>
        <v>4250000</v>
      </c>
      <c r="E29" s="93">
        <f>Q47</f>
        <v>750000</v>
      </c>
      <c r="F29" s="31"/>
      <c r="G29" s="31"/>
      <c r="H29" s="31"/>
      <c r="I29" s="31"/>
      <c r="J29" s="31"/>
      <c r="K29" s="31"/>
      <c r="L29" s="31"/>
      <c r="M29" s="31"/>
      <c r="N29" s="31"/>
      <c r="O29" s="31"/>
      <c r="P29" s="31"/>
      <c r="Q29" s="31"/>
      <c r="R29" s="31"/>
      <c r="S29" s="31"/>
      <c r="T29" s="31"/>
      <c r="X29" s="101"/>
    </row>
    <row r="30" spans="1:24" ht="18.75" customHeight="1" x14ac:dyDescent="0.25">
      <c r="A30" s="247" t="s">
        <v>2322</v>
      </c>
      <c r="B30" s="248"/>
      <c r="C30" s="93">
        <f>SUM(D30:E30)</f>
        <v>3358395</v>
      </c>
      <c r="D30" s="93">
        <f>S44</f>
        <v>2975657</v>
      </c>
      <c r="E30" s="93">
        <f>S47</f>
        <v>382738</v>
      </c>
      <c r="F30" s="31"/>
      <c r="G30" s="31"/>
      <c r="H30" s="31"/>
      <c r="I30" s="31"/>
      <c r="J30" s="31"/>
      <c r="K30" s="31"/>
      <c r="L30" s="31"/>
      <c r="M30" s="31"/>
      <c r="N30" s="31"/>
      <c r="O30" s="31"/>
      <c r="P30" s="31"/>
      <c r="Q30" s="31"/>
      <c r="R30" s="31"/>
      <c r="S30" s="31"/>
      <c r="T30" s="31"/>
      <c r="X30" s="101"/>
    </row>
    <row r="31" spans="1:24" x14ac:dyDescent="0.25">
      <c r="A31" s="266" t="s">
        <v>2348</v>
      </c>
      <c r="B31" s="267"/>
      <c r="C31" s="26" t="s">
        <v>2204</v>
      </c>
      <c r="D31" s="26" t="s">
        <v>19</v>
      </c>
      <c r="E31" s="26" t="s">
        <v>2187</v>
      </c>
      <c r="F31" s="31"/>
      <c r="G31" s="31"/>
      <c r="H31" s="31"/>
      <c r="I31" s="31"/>
      <c r="J31" s="31"/>
      <c r="K31" s="31"/>
      <c r="L31" s="31"/>
      <c r="M31" s="31"/>
      <c r="N31" s="31"/>
      <c r="O31" s="31"/>
      <c r="P31" s="31"/>
      <c r="Q31" s="31"/>
      <c r="R31" s="31"/>
      <c r="S31" s="31"/>
      <c r="T31" s="31"/>
      <c r="X31" s="101"/>
    </row>
    <row r="32" spans="1:24" ht="15.75" customHeight="1" x14ac:dyDescent="0.25">
      <c r="A32" s="268"/>
      <c r="B32" s="269"/>
      <c r="C32" s="26">
        <f>SUM(C33:C34)</f>
        <v>976868</v>
      </c>
      <c r="D32" s="26">
        <f>SUM(D33:D34)</f>
        <v>949385</v>
      </c>
      <c r="E32" s="26">
        <f>SUM(E33:E34)</f>
        <v>27483</v>
      </c>
      <c r="F32" s="31"/>
      <c r="G32" s="31"/>
      <c r="H32" s="31"/>
      <c r="I32" s="31"/>
      <c r="J32" s="31"/>
      <c r="K32" s="31"/>
      <c r="L32" s="31"/>
      <c r="M32" s="31"/>
      <c r="N32" s="31"/>
      <c r="O32" s="31"/>
      <c r="P32" s="31"/>
      <c r="Q32" s="31"/>
      <c r="R32" s="31"/>
      <c r="S32" s="31"/>
      <c r="T32" s="31"/>
      <c r="X32" s="101"/>
    </row>
    <row r="33" spans="1:24" x14ac:dyDescent="0.25">
      <c r="A33" s="247" t="s">
        <v>2319</v>
      </c>
      <c r="B33" s="248"/>
      <c r="C33" s="90">
        <f>D48-D50</f>
        <v>366132</v>
      </c>
      <c r="D33" s="90">
        <f>D42-D44</f>
        <v>340012</v>
      </c>
      <c r="E33" s="90">
        <f>D45-D47</f>
        <v>26120</v>
      </c>
      <c r="F33" s="31"/>
      <c r="G33" s="31"/>
      <c r="H33" s="31"/>
      <c r="I33" s="31"/>
      <c r="J33" s="31"/>
      <c r="K33" s="31"/>
      <c r="L33" s="31"/>
      <c r="M33" s="31"/>
      <c r="N33" s="31"/>
      <c r="O33" s="31"/>
      <c r="P33" s="31"/>
      <c r="Q33" s="31"/>
      <c r="R33" s="31"/>
      <c r="S33" s="31"/>
      <c r="T33" s="31"/>
      <c r="X33" s="101"/>
    </row>
    <row r="34" spans="1:24" x14ac:dyDescent="0.25">
      <c r="A34" s="247" t="s">
        <v>2320</v>
      </c>
      <c r="B34" s="248"/>
      <c r="C34" s="90">
        <f>E48-E50</f>
        <v>610736</v>
      </c>
      <c r="D34" s="90">
        <f>E42-E44</f>
        <v>609373</v>
      </c>
      <c r="E34" s="90">
        <f>E45-E47</f>
        <v>1363</v>
      </c>
      <c r="F34" s="31"/>
      <c r="G34" s="31"/>
      <c r="H34" s="31"/>
      <c r="I34" s="31"/>
      <c r="J34" s="31"/>
      <c r="K34" s="31"/>
      <c r="L34" s="31"/>
      <c r="M34" s="31"/>
      <c r="N34" s="31"/>
      <c r="O34" s="31"/>
      <c r="P34" s="31"/>
      <c r="Q34" s="31"/>
      <c r="R34" s="31"/>
      <c r="S34" s="31"/>
      <c r="T34" s="31"/>
      <c r="U34" s="101"/>
    </row>
    <row r="35" spans="1:24" x14ac:dyDescent="0.25">
      <c r="A35" s="163"/>
      <c r="B35" s="164"/>
      <c r="C35" s="165"/>
      <c r="D35" s="165"/>
      <c r="E35" s="165"/>
      <c r="F35" s="31"/>
      <c r="G35" s="31"/>
      <c r="H35" s="31"/>
      <c r="I35" s="31"/>
      <c r="J35" s="31"/>
      <c r="K35" s="31"/>
      <c r="L35" s="31"/>
      <c r="M35" s="31"/>
      <c r="N35" s="31"/>
      <c r="O35" s="31"/>
      <c r="P35" s="31"/>
      <c r="Q35" s="31"/>
      <c r="R35" s="31"/>
      <c r="S35" s="31"/>
      <c r="T35" s="31"/>
      <c r="U35" s="101"/>
    </row>
    <row r="36" spans="1:24" x14ac:dyDescent="0.25">
      <c r="A36" s="224" t="s">
        <v>2435</v>
      </c>
      <c r="B36" s="225"/>
      <c r="C36" s="225"/>
      <c r="D36" s="225"/>
      <c r="E36" s="225"/>
      <c r="F36" s="225"/>
      <c r="G36" s="225"/>
      <c r="H36" s="225"/>
      <c r="I36" s="225"/>
      <c r="J36" s="225"/>
      <c r="K36" s="225"/>
      <c r="L36" s="225"/>
      <c r="M36" s="225"/>
      <c r="N36" s="225"/>
      <c r="O36" s="225"/>
      <c r="P36" s="225"/>
      <c r="Q36" s="225"/>
      <c r="R36" s="225"/>
      <c r="S36" s="225"/>
      <c r="T36" s="225"/>
      <c r="U36" s="225"/>
      <c r="V36" s="225"/>
      <c r="W36" s="225"/>
      <c r="X36" s="225"/>
    </row>
    <row r="37" spans="1:24" x14ac:dyDescent="0.25">
      <c r="A37" s="265" t="s">
        <v>2216</v>
      </c>
      <c r="B37" s="259" t="s">
        <v>0</v>
      </c>
      <c r="C37" s="201" t="s">
        <v>2217</v>
      </c>
      <c r="D37" s="235" t="s">
        <v>2218</v>
      </c>
      <c r="E37" s="218" t="s">
        <v>2219</v>
      </c>
      <c r="F37" s="219"/>
      <c r="G37" s="220"/>
      <c r="H37" s="201" t="s">
        <v>2220</v>
      </c>
      <c r="I37" s="218" t="s">
        <v>2221</v>
      </c>
      <c r="J37" s="219"/>
      <c r="K37" s="220"/>
      <c r="L37" s="229" t="s">
        <v>2305</v>
      </c>
      <c r="M37" s="230"/>
      <c r="N37" s="231"/>
      <c r="O37" s="265" t="s">
        <v>2304</v>
      </c>
      <c r="P37" s="235" t="s">
        <v>2300</v>
      </c>
      <c r="Q37" s="236"/>
      <c r="R37" s="236"/>
      <c r="S37" s="236"/>
      <c r="T37" s="237"/>
    </row>
    <row r="38" spans="1:24" ht="30.75" customHeight="1" x14ac:dyDescent="0.25">
      <c r="A38" s="265"/>
      <c r="B38" s="259"/>
      <c r="C38" s="203"/>
      <c r="D38" s="238"/>
      <c r="E38" s="221"/>
      <c r="F38" s="222"/>
      <c r="G38" s="223"/>
      <c r="H38" s="203"/>
      <c r="I38" s="221"/>
      <c r="J38" s="222"/>
      <c r="K38" s="223"/>
      <c r="L38" s="221"/>
      <c r="M38" s="222"/>
      <c r="N38" s="223"/>
      <c r="O38" s="265"/>
      <c r="P38" s="238"/>
      <c r="Q38" s="239"/>
      <c r="R38" s="239"/>
      <c r="S38" s="239"/>
      <c r="T38" s="240"/>
    </row>
    <row r="39" spans="1:24" ht="15" customHeight="1" x14ac:dyDescent="0.25">
      <c r="A39" s="265"/>
      <c r="B39" s="259"/>
      <c r="C39" s="241" t="s">
        <v>2204</v>
      </c>
      <c r="D39" s="241" t="s">
        <v>2204</v>
      </c>
      <c r="E39" s="259" t="s">
        <v>2204</v>
      </c>
      <c r="F39" s="243" t="s">
        <v>2222</v>
      </c>
      <c r="G39" s="255"/>
      <c r="H39" s="244"/>
      <c r="I39" s="241" t="s">
        <v>2204</v>
      </c>
      <c r="J39" s="243" t="s">
        <v>2222</v>
      </c>
      <c r="K39" s="244"/>
      <c r="L39" s="259" t="s">
        <v>2204</v>
      </c>
      <c r="M39" s="232" t="s">
        <v>2222</v>
      </c>
      <c r="N39" s="233"/>
      <c r="O39" s="234"/>
      <c r="P39" s="259" t="s">
        <v>2204</v>
      </c>
      <c r="Q39" s="243" t="s">
        <v>2301</v>
      </c>
      <c r="R39" s="255"/>
      <c r="S39" s="255"/>
      <c r="T39" s="244"/>
    </row>
    <row r="40" spans="1:24" ht="29.25" customHeight="1" x14ac:dyDescent="0.25">
      <c r="A40" s="265"/>
      <c r="B40" s="259"/>
      <c r="C40" s="242"/>
      <c r="D40" s="242"/>
      <c r="E40" s="259"/>
      <c r="F40" s="135" t="s">
        <v>2223</v>
      </c>
      <c r="G40" s="135" t="s">
        <v>2224</v>
      </c>
      <c r="H40" s="135" t="s">
        <v>2223</v>
      </c>
      <c r="I40" s="242"/>
      <c r="J40" s="135" t="s">
        <v>2223</v>
      </c>
      <c r="K40" s="135" t="s">
        <v>2224</v>
      </c>
      <c r="L40" s="259"/>
      <c r="M40" s="135" t="s">
        <v>2223</v>
      </c>
      <c r="N40" s="135" t="s">
        <v>2224</v>
      </c>
      <c r="O40" s="135" t="s">
        <v>2223</v>
      </c>
      <c r="P40" s="259"/>
      <c r="Q40" s="243" t="s">
        <v>2302</v>
      </c>
      <c r="R40" s="244"/>
      <c r="S40" s="243" t="s">
        <v>2303</v>
      </c>
      <c r="T40" s="244"/>
    </row>
    <row r="41" spans="1:24" x14ac:dyDescent="0.25">
      <c r="A41" s="265"/>
      <c r="B41" s="259"/>
      <c r="C41" s="134">
        <v>1</v>
      </c>
      <c r="D41" s="119">
        <v>3</v>
      </c>
      <c r="E41" s="134">
        <v>4</v>
      </c>
      <c r="F41" s="118">
        <v>5</v>
      </c>
      <c r="G41" s="119">
        <v>6</v>
      </c>
      <c r="H41" s="134">
        <v>7</v>
      </c>
      <c r="I41" s="118">
        <v>8</v>
      </c>
      <c r="J41" s="119">
        <v>9</v>
      </c>
      <c r="K41" s="134">
        <v>10</v>
      </c>
      <c r="L41" s="118">
        <v>11</v>
      </c>
      <c r="M41" s="119">
        <v>12</v>
      </c>
      <c r="N41" s="134">
        <v>13</v>
      </c>
      <c r="O41" s="118">
        <v>14</v>
      </c>
      <c r="P41" s="119">
        <v>15</v>
      </c>
      <c r="Q41" s="134">
        <v>16</v>
      </c>
      <c r="R41" s="118">
        <v>17</v>
      </c>
      <c r="S41" s="119">
        <v>18</v>
      </c>
      <c r="T41" s="134">
        <v>19</v>
      </c>
    </row>
    <row r="42" spans="1:24" ht="15" customHeight="1" x14ac:dyDescent="0.25">
      <c r="A42" s="226" t="s">
        <v>19</v>
      </c>
      <c r="B42" s="24" t="s">
        <v>2225</v>
      </c>
      <c r="C42" s="32">
        <v>84020931</v>
      </c>
      <c r="D42" s="33">
        <v>36683397</v>
      </c>
      <c r="E42" s="32">
        <f t="shared" ref="E42:E47" si="7">F42+G42</f>
        <v>17830405</v>
      </c>
      <c r="F42" s="32">
        <v>9356810</v>
      </c>
      <c r="G42" s="32">
        <v>8473595</v>
      </c>
      <c r="H42" s="256">
        <v>57.8</v>
      </c>
      <c r="I42" s="32">
        <f t="shared" ref="I42:I47" si="8">J42+K42</f>
        <v>13638980</v>
      </c>
      <c r="J42" s="85">
        <v>6103080</v>
      </c>
      <c r="K42" s="85">
        <v>7535900</v>
      </c>
      <c r="L42" s="34">
        <f>M42+N42</f>
        <v>15868149</v>
      </c>
      <c r="M42" s="32">
        <v>7934074</v>
      </c>
      <c r="N42" s="32">
        <v>7934075</v>
      </c>
      <c r="O42" s="226">
        <v>82.29</v>
      </c>
      <c r="P42" s="34" t="s">
        <v>2215</v>
      </c>
      <c r="Q42" s="34" t="s">
        <v>2215</v>
      </c>
      <c r="R42" s="251">
        <f>Q44/Q50</f>
        <v>0.85</v>
      </c>
      <c r="S42" s="34" t="s">
        <v>2215</v>
      </c>
      <c r="T42" s="251">
        <f>ROUND(S44*T48/S50,4)</f>
        <v>0.8196</v>
      </c>
      <c r="U42" s="251" t="s">
        <v>19</v>
      </c>
    </row>
    <row r="43" spans="1:24" ht="15" customHeight="1" x14ac:dyDescent="0.25">
      <c r="A43" s="227"/>
      <c r="B43" s="24" t="s">
        <v>2226</v>
      </c>
      <c r="C43" s="32">
        <f>C42+D17</f>
        <v>97236954</v>
      </c>
      <c r="D43" s="33">
        <f>GETPIVOTDATA("Sum of ERAF",PF_kārtas_PIVOT!$A$5,"Kārta",1)</f>
        <v>36343385.019999996</v>
      </c>
      <c r="E43" s="32">
        <f>F43+G43</f>
        <v>17221031.699999999</v>
      </c>
      <c r="F43" s="32">
        <f>GETPIVOTDATA("Sum of ERAF",PF_kārtas_PIVOT!$A$5,"Kārta",2,"Projekta_veids","NS")</f>
        <v>9354540.1900000013</v>
      </c>
      <c r="G43" s="32">
        <f>GETPIVOTDATA("Sum of ERAF",PF_kārtas_PIVOT!$A$5,"Kārta",2,"Projekta_veids","S")</f>
        <v>7866491.5099999988</v>
      </c>
      <c r="H43" s="257"/>
      <c r="I43" s="32">
        <f>J43+K43</f>
        <v>15044401.490000002</v>
      </c>
      <c r="J43" s="85">
        <f>GETPIVOTDATA("Sum of ERAF",PF_kārtas_PIVOT!$A$5,"Kārta",3,"Projekta_veids","NS")</f>
        <v>7224657.9000000013</v>
      </c>
      <c r="K43" s="85">
        <f>GETPIVOTDATA("Sum of ERAF",PF_kārtas_PIVOT!$A$5,"Kārta",3,"Projekta_veids","S")</f>
        <v>7819743.5899999999</v>
      </c>
      <c r="L43" s="32" t="s">
        <v>2215</v>
      </c>
      <c r="M43" s="32" t="s">
        <v>2215</v>
      </c>
      <c r="N43" s="32" t="s">
        <v>2215</v>
      </c>
      <c r="O43" s="227"/>
      <c r="P43" s="34" t="s">
        <v>2215</v>
      </c>
      <c r="Q43" s="34" t="s">
        <v>2215</v>
      </c>
      <c r="R43" s="252"/>
      <c r="S43" s="34" t="s">
        <v>2215</v>
      </c>
      <c r="T43" s="252"/>
      <c r="U43" s="252"/>
    </row>
    <row r="44" spans="1:24" ht="15.75" x14ac:dyDescent="0.25">
      <c r="A44" s="228"/>
      <c r="B44" s="35" t="s">
        <v>2227</v>
      </c>
      <c r="C44" s="36">
        <f>ROUND(C43,0)</f>
        <v>97236954</v>
      </c>
      <c r="D44" s="36">
        <f>ROUND(D43,0)</f>
        <v>36343385</v>
      </c>
      <c r="E44" s="36">
        <f>F44+G44</f>
        <v>17221032</v>
      </c>
      <c r="F44" s="36">
        <f>ROUND(F43,0)</f>
        <v>9354540</v>
      </c>
      <c r="G44" s="36">
        <f>ROUND(G43,0)</f>
        <v>7866492</v>
      </c>
      <c r="H44" s="258"/>
      <c r="I44" s="87">
        <f>J44+K44</f>
        <v>15044401</v>
      </c>
      <c r="J44" s="36">
        <f>ROUND(J43,0)</f>
        <v>7224658</v>
      </c>
      <c r="K44" s="36">
        <f>ROUNDDOWN(K43,0)</f>
        <v>7819743</v>
      </c>
      <c r="L44" s="36">
        <f>M44+N44</f>
        <v>21402479</v>
      </c>
      <c r="M44" s="36">
        <f>ROUND(O42*M50/O48,0)</f>
        <v>12245489</v>
      </c>
      <c r="N44" s="36">
        <v>9156990</v>
      </c>
      <c r="O44" s="228"/>
      <c r="P44" s="36">
        <f>Q44+S44</f>
        <v>7225657</v>
      </c>
      <c r="Q44" s="36">
        <f>ROUND(Q50*85%,0)</f>
        <v>4250000</v>
      </c>
      <c r="R44" s="253">
        <v>0.85</v>
      </c>
      <c r="S44" s="36">
        <v>2975657</v>
      </c>
      <c r="T44" s="253"/>
      <c r="U44" s="253"/>
    </row>
    <row r="45" spans="1:24" x14ac:dyDescent="0.25">
      <c r="A45" s="226" t="s">
        <v>2187</v>
      </c>
      <c r="B45" s="24" t="s">
        <v>2225</v>
      </c>
      <c r="C45" s="32">
        <v>13253670</v>
      </c>
      <c r="D45" s="33">
        <v>2987567</v>
      </c>
      <c r="E45" s="32">
        <f t="shared" si="7"/>
        <v>5617324</v>
      </c>
      <c r="F45" s="32">
        <v>5617324</v>
      </c>
      <c r="G45" s="32">
        <v>0</v>
      </c>
      <c r="H45" s="256">
        <v>34.700000000000003</v>
      </c>
      <c r="I45" s="85">
        <f t="shared" si="8"/>
        <v>3663960</v>
      </c>
      <c r="J45" s="85">
        <v>3663960</v>
      </c>
      <c r="K45" s="85">
        <v>0</v>
      </c>
      <c r="L45" s="34">
        <f>M45+N45</f>
        <v>984819</v>
      </c>
      <c r="M45" s="32">
        <v>984819</v>
      </c>
      <c r="N45" s="85">
        <v>0</v>
      </c>
      <c r="O45" s="226">
        <v>10.210000000000001</v>
      </c>
      <c r="P45" s="34" t="s">
        <v>2215</v>
      </c>
      <c r="Q45" s="34" t="s">
        <v>2215</v>
      </c>
      <c r="R45" s="251">
        <f>Q47/Q50</f>
        <v>0.15</v>
      </c>
      <c r="S45" s="34" t="s">
        <v>2215</v>
      </c>
      <c r="T45" s="251">
        <f>ROUND(S47*T48/S50,4)</f>
        <v>0.10539999999999999</v>
      </c>
      <c r="U45" s="251" t="s">
        <v>2187</v>
      </c>
    </row>
    <row r="46" spans="1:24" x14ac:dyDescent="0.25">
      <c r="A46" s="227"/>
      <c r="B46" s="24" t="s">
        <v>2226</v>
      </c>
      <c r="C46" s="32">
        <f>C45+E17</f>
        <v>15566780</v>
      </c>
      <c r="D46" s="33">
        <f>GETPIVOTDATA("Sum of VB",PF_kārtas_PIVOT!$A$5,"Kārta",1)</f>
        <v>2961446.6300000008</v>
      </c>
      <c r="E46" s="32">
        <f t="shared" si="7"/>
        <v>5615960.919999999</v>
      </c>
      <c r="F46" s="32">
        <f>GETPIVOTDATA("Sum of VB",PF_kārtas_PIVOT!$A$5,"Kārta",2,"Projekta_veids","NS")</f>
        <v>5615960.919999999</v>
      </c>
      <c r="G46" s="32">
        <v>0</v>
      </c>
      <c r="H46" s="257"/>
      <c r="I46" s="85">
        <f t="shared" si="8"/>
        <v>4337294.5999999996</v>
      </c>
      <c r="J46" s="85">
        <f>GETPIVOTDATA("Sum of VB",PF_kārtas_PIVOT!$A$5,"Kārta",3,"Projekta_veids","NS")</f>
        <v>4337294.5999999996</v>
      </c>
      <c r="K46" s="85">
        <v>0</v>
      </c>
      <c r="L46" s="32" t="s">
        <v>2215</v>
      </c>
      <c r="M46" s="32" t="s">
        <v>2215</v>
      </c>
      <c r="N46" s="32" t="s">
        <v>2215</v>
      </c>
      <c r="O46" s="227"/>
      <c r="P46" s="34" t="s">
        <v>2215</v>
      </c>
      <c r="Q46" s="34" t="s">
        <v>2215</v>
      </c>
      <c r="R46" s="252"/>
      <c r="S46" s="34" t="s">
        <v>2215</v>
      </c>
      <c r="T46" s="252"/>
      <c r="U46" s="252"/>
    </row>
    <row r="47" spans="1:24" ht="15.75" x14ac:dyDescent="0.25">
      <c r="A47" s="228"/>
      <c r="B47" s="35" t="s">
        <v>2227</v>
      </c>
      <c r="C47" s="36">
        <f>ROUND(C46,0)</f>
        <v>15566780</v>
      </c>
      <c r="D47" s="40">
        <f>ROUND(D46,0)</f>
        <v>2961447</v>
      </c>
      <c r="E47" s="36">
        <f t="shared" si="7"/>
        <v>5615961</v>
      </c>
      <c r="F47" s="36">
        <f>ROUND(F46,0)</f>
        <v>5615961</v>
      </c>
      <c r="G47" s="36">
        <f>ROUND(G46,0)</f>
        <v>0</v>
      </c>
      <c r="H47" s="258"/>
      <c r="I47" s="87">
        <f t="shared" si="8"/>
        <v>4337295</v>
      </c>
      <c r="J47" s="36">
        <f>ROUND(J46,0)</f>
        <v>4337295</v>
      </c>
      <c r="K47" s="36">
        <f>K46</f>
        <v>0</v>
      </c>
      <c r="L47" s="36">
        <f>M47+N47</f>
        <v>1519339</v>
      </c>
      <c r="M47" s="36">
        <f>ROUND(O45*M50/O48,0)</f>
        <v>1519339</v>
      </c>
      <c r="N47" s="36">
        <v>0</v>
      </c>
      <c r="O47" s="228"/>
      <c r="P47" s="36">
        <f>Q47+S47</f>
        <v>1132738</v>
      </c>
      <c r="Q47" s="36">
        <f>ROUND(Q50*15%,0)</f>
        <v>750000</v>
      </c>
      <c r="R47" s="253"/>
      <c r="S47" s="36">
        <v>382738</v>
      </c>
      <c r="T47" s="253"/>
      <c r="U47" s="253"/>
    </row>
    <row r="48" spans="1:24" x14ac:dyDescent="0.25">
      <c r="A48" s="246" t="s">
        <v>2173</v>
      </c>
      <c r="B48" s="24" t="s">
        <v>2225</v>
      </c>
      <c r="C48" s="32">
        <v>97274601</v>
      </c>
      <c r="D48" s="37">
        <f t="shared" ref="D48:G49" si="9">D42+D45</f>
        <v>39670964</v>
      </c>
      <c r="E48" s="32">
        <f t="shared" si="9"/>
        <v>23447729</v>
      </c>
      <c r="F48" s="32">
        <f t="shared" si="9"/>
        <v>14974134</v>
      </c>
      <c r="G48" s="32">
        <f t="shared" si="9"/>
        <v>8473595</v>
      </c>
      <c r="H48" s="256">
        <v>92.5</v>
      </c>
      <c r="I48" s="38">
        <f t="shared" ref="I48:N48" si="10">I42+I45</f>
        <v>17302940</v>
      </c>
      <c r="J48" s="32">
        <f t="shared" si="10"/>
        <v>9767040</v>
      </c>
      <c r="K48" s="32">
        <f t="shared" si="10"/>
        <v>7535900</v>
      </c>
      <c r="L48" s="38">
        <f t="shared" si="10"/>
        <v>16852968</v>
      </c>
      <c r="M48" s="32">
        <f t="shared" si="10"/>
        <v>8918893</v>
      </c>
      <c r="N48" s="32">
        <f t="shared" si="10"/>
        <v>7934075</v>
      </c>
      <c r="O48" s="256">
        <v>92.5</v>
      </c>
      <c r="P48" s="34" t="s">
        <v>2215</v>
      </c>
      <c r="Q48" s="34" t="s">
        <v>2215</v>
      </c>
      <c r="R48" s="251">
        <v>1</v>
      </c>
      <c r="S48" s="34" t="s">
        <v>2215</v>
      </c>
      <c r="T48" s="251">
        <v>0.92500000000000004</v>
      </c>
      <c r="U48" s="120"/>
    </row>
    <row r="49" spans="1:23" x14ac:dyDescent="0.25">
      <c r="A49" s="246"/>
      <c r="B49" s="39" t="s">
        <v>2226</v>
      </c>
      <c r="C49" s="83">
        <f>C48+C17</f>
        <v>112803734</v>
      </c>
      <c r="D49" s="33">
        <f t="shared" ref="D49:D50" si="11">D43+D46</f>
        <v>39304831.649999999</v>
      </c>
      <c r="E49" s="32">
        <f t="shared" si="9"/>
        <v>22836992.619999997</v>
      </c>
      <c r="F49" s="32">
        <f>F43+F46</f>
        <v>14970501.109999999</v>
      </c>
      <c r="G49" s="32">
        <f>G43+G46</f>
        <v>7866491.5099999988</v>
      </c>
      <c r="H49" s="257"/>
      <c r="I49" s="32">
        <f>J49+K49</f>
        <v>19381696.09</v>
      </c>
      <c r="J49" s="38">
        <f>J43+J46</f>
        <v>11561952.5</v>
      </c>
      <c r="K49" s="38">
        <f>K43+K46</f>
        <v>7819743.5899999999</v>
      </c>
      <c r="L49" s="32" t="s">
        <v>2215</v>
      </c>
      <c r="M49" s="32" t="s">
        <v>2215</v>
      </c>
      <c r="N49" s="32" t="s">
        <v>2215</v>
      </c>
      <c r="O49" s="257"/>
      <c r="P49" s="34" t="s">
        <v>2215</v>
      </c>
      <c r="Q49" s="34" t="s">
        <v>2215</v>
      </c>
      <c r="R49" s="252"/>
      <c r="S49" s="34" t="s">
        <v>2215</v>
      </c>
      <c r="T49" s="252"/>
    </row>
    <row r="50" spans="1:23" ht="15.75" x14ac:dyDescent="0.25">
      <c r="A50" s="246"/>
      <c r="B50" s="35" t="s">
        <v>2227</v>
      </c>
      <c r="C50" s="155">
        <f>C48+C8+C9+C10+C11+C12</f>
        <v>112803734</v>
      </c>
      <c r="D50" s="40">
        <f t="shared" si="11"/>
        <v>39304832</v>
      </c>
      <c r="E50" s="36">
        <f>E44+E47</f>
        <v>22836993</v>
      </c>
      <c r="F50" s="36">
        <f>ROUND(F49,0)</f>
        <v>14970501</v>
      </c>
      <c r="G50" s="36">
        <f>G44</f>
        <v>7866492</v>
      </c>
      <c r="H50" s="258"/>
      <c r="I50" s="87">
        <f>J50+K50</f>
        <v>19381696</v>
      </c>
      <c r="J50" s="36">
        <f>ROUND(J49,0)</f>
        <v>11561953</v>
      </c>
      <c r="K50" s="36">
        <f>K44</f>
        <v>7819743</v>
      </c>
      <c r="L50" s="36">
        <f>C50-D50-E50-I50-P50</f>
        <v>22921818</v>
      </c>
      <c r="M50" s="36">
        <f>L50-N50</f>
        <v>13764828</v>
      </c>
      <c r="N50" s="36">
        <f>N44+N47</f>
        <v>9156990</v>
      </c>
      <c r="O50" s="258"/>
      <c r="P50" s="88">
        <f>Q50+S50</f>
        <v>8358395</v>
      </c>
      <c r="Q50" s="87">
        <v>5000000</v>
      </c>
      <c r="R50" s="253"/>
      <c r="S50" s="36">
        <f>S44+S47</f>
        <v>3358395</v>
      </c>
      <c r="T50" s="253"/>
    </row>
    <row r="51" spans="1:23" ht="32.25" hidden="1" customHeight="1" x14ac:dyDescent="0.25">
      <c r="A51" s="41"/>
      <c r="B51" s="42"/>
      <c r="C51" s="43">
        <f>D50+E50+I50+L50+P50</f>
        <v>112803734</v>
      </c>
      <c r="D51" s="43">
        <f>D50+E50+I50+L50</f>
        <v>104445339</v>
      </c>
      <c r="E51" s="43"/>
      <c r="F51" s="43"/>
      <c r="G51" s="43"/>
      <c r="H51" s="44"/>
      <c r="I51" s="45"/>
      <c r="J51" s="45"/>
      <c r="K51" s="45"/>
      <c r="L51" s="45"/>
      <c r="M51" s="45">
        <f>L47/L50%</f>
        <v>6.6283529517597604</v>
      </c>
      <c r="N51" s="45" t="e">
        <f>#REF!*92.5/M50</f>
        <v>#REF!</v>
      </c>
      <c r="O51" s="45"/>
      <c r="Q51" s="89" t="e">
        <f>L50+C65</f>
        <v>#REF!</v>
      </c>
      <c r="R51" s="86" t="e">
        <f>#REF!*92.5/#REF!</f>
        <v>#REF!</v>
      </c>
      <c r="V51" s="86">
        <v>10211404</v>
      </c>
      <c r="W51" s="86">
        <f>Q47*92.5/Q50</f>
        <v>13.875</v>
      </c>
    </row>
    <row r="52" spans="1:23" ht="32.25" hidden="1" customHeight="1" x14ac:dyDescent="0.25">
      <c r="A52" s="27"/>
      <c r="B52" s="28"/>
      <c r="C52" s="28">
        <f>C44+C47</f>
        <v>112803734</v>
      </c>
      <c r="D52" s="28"/>
      <c r="E52" s="29"/>
      <c r="F52" s="29"/>
      <c r="G52" s="29"/>
      <c r="H52" s="30"/>
      <c r="I52" s="31"/>
      <c r="J52" s="31"/>
      <c r="K52" s="31"/>
      <c r="L52" s="31"/>
      <c r="M52" s="31"/>
      <c r="N52" s="137"/>
      <c r="O52" s="137"/>
      <c r="P52" s="46"/>
      <c r="V52" s="101"/>
    </row>
    <row r="53" spans="1:23" s="121" customFormat="1" ht="19.5" customHeight="1" x14ac:dyDescent="0.25">
      <c r="B53" s="121" t="s">
        <v>2347</v>
      </c>
      <c r="C53" s="126">
        <f>D50+E50+I50+L50+P50</f>
        <v>112803734</v>
      </c>
      <c r="I53" s="126">
        <v>19691958</v>
      </c>
      <c r="J53" s="126">
        <v>11561953</v>
      </c>
      <c r="K53" s="126">
        <v>8130005</v>
      </c>
      <c r="L53" s="126">
        <v>22592361</v>
      </c>
      <c r="M53" s="126"/>
      <c r="N53" s="159"/>
      <c r="O53" s="120"/>
      <c r="P53" s="120">
        <f>P50/500000</f>
        <v>16.71679</v>
      </c>
      <c r="Q53" s="137"/>
      <c r="R53" s="86"/>
      <c r="S53" s="86"/>
      <c r="T53" s="86"/>
      <c r="U53" s="86"/>
    </row>
    <row r="54" spans="1:23" ht="32.25" customHeight="1" x14ac:dyDescent="0.25">
      <c r="A54" s="249" t="s">
        <v>2436</v>
      </c>
      <c r="B54" s="250"/>
      <c r="C54" s="250"/>
      <c r="D54" s="250"/>
      <c r="E54" s="250"/>
      <c r="F54" s="250"/>
      <c r="G54" s="250"/>
      <c r="H54" s="131"/>
      <c r="I54" s="126"/>
      <c r="J54" s="126"/>
      <c r="K54" s="131"/>
      <c r="L54" s="138">
        <f>L50-L48</f>
        <v>6068850</v>
      </c>
      <c r="M54" s="160"/>
      <c r="N54" s="160"/>
      <c r="O54" s="161"/>
      <c r="P54" s="162"/>
      <c r="Q54" s="162"/>
      <c r="R54" s="121"/>
      <c r="S54" s="121"/>
      <c r="T54" s="121"/>
      <c r="U54" s="121"/>
      <c r="V54" s="122"/>
    </row>
    <row r="55" spans="1:23" ht="33.75" customHeight="1" x14ac:dyDescent="0.25">
      <c r="A55" s="245" t="s">
        <v>2228</v>
      </c>
      <c r="B55" s="245" t="s">
        <v>2229</v>
      </c>
      <c r="C55" s="245" t="s">
        <v>2312</v>
      </c>
      <c r="D55" s="245"/>
      <c r="E55" s="245"/>
      <c r="F55" s="245"/>
      <c r="G55" s="245"/>
      <c r="H55" s="245"/>
      <c r="I55" s="260" t="s">
        <v>2209</v>
      </c>
      <c r="J55" s="215" t="s">
        <v>2230</v>
      </c>
      <c r="K55" s="216"/>
      <c r="L55" s="217"/>
      <c r="M55" s="120"/>
      <c r="N55" s="120"/>
      <c r="O55" s="153"/>
      <c r="P55" s="154"/>
      <c r="Q55" s="154"/>
      <c r="R55" s="122"/>
      <c r="S55" s="123"/>
      <c r="T55" s="123"/>
      <c r="U55" s="123"/>
    </row>
    <row r="56" spans="1:23" ht="15.75" customHeight="1" x14ac:dyDescent="0.25">
      <c r="A56" s="245"/>
      <c r="B56" s="245"/>
      <c r="C56" s="254" t="s">
        <v>2231</v>
      </c>
      <c r="D56" s="254" t="s">
        <v>2232</v>
      </c>
      <c r="E56" s="254" t="s">
        <v>2233</v>
      </c>
      <c r="F56" s="254" t="s">
        <v>2232</v>
      </c>
      <c r="G56" s="254" t="s">
        <v>2233</v>
      </c>
      <c r="H56" s="254" t="s">
        <v>2234</v>
      </c>
      <c r="I56" s="261"/>
      <c r="J56" s="215" t="s">
        <v>2235</v>
      </c>
      <c r="K56" s="216"/>
      <c r="L56" s="217"/>
      <c r="M56" s="120"/>
      <c r="N56" s="120"/>
      <c r="O56" s="153"/>
      <c r="P56" s="154"/>
      <c r="Q56" s="154"/>
      <c r="R56" s="122"/>
    </row>
    <row r="57" spans="1:23" ht="15.75" customHeight="1" x14ac:dyDescent="0.25">
      <c r="A57" s="245"/>
      <c r="B57" s="245"/>
      <c r="C57" s="254"/>
      <c r="D57" s="254"/>
      <c r="E57" s="254"/>
      <c r="F57" s="254"/>
      <c r="G57" s="254"/>
      <c r="H57" s="254"/>
      <c r="I57" s="262"/>
      <c r="J57" s="136" t="s">
        <v>2204</v>
      </c>
      <c r="K57" s="136" t="s">
        <v>2236</v>
      </c>
      <c r="L57" s="156" t="s">
        <v>2237</v>
      </c>
      <c r="N57" s="120"/>
      <c r="O57" s="161"/>
      <c r="P57" s="162"/>
      <c r="Q57" s="162"/>
      <c r="R57" s="122"/>
    </row>
    <row r="58" spans="1:23" ht="15.75" customHeight="1" x14ac:dyDescent="0.25">
      <c r="A58" s="95" t="s">
        <v>2238</v>
      </c>
      <c r="B58" s="95">
        <v>1</v>
      </c>
      <c r="C58" s="47">
        <f>E58+G58</f>
        <v>36404518.965799995</v>
      </c>
      <c r="D58" s="136">
        <v>1</v>
      </c>
      <c r="E58" s="96">
        <v>32698538.965799995</v>
      </c>
      <c r="F58" s="136">
        <v>2</v>
      </c>
      <c r="G58" s="96">
        <v>3705980</v>
      </c>
      <c r="H58" s="97">
        <v>89.82</v>
      </c>
      <c r="I58" s="97" t="s">
        <v>2210</v>
      </c>
      <c r="J58" s="98">
        <f>D44</f>
        <v>36343385</v>
      </c>
      <c r="K58" s="99">
        <f>J58*H58%</f>
        <v>32643628.406999994</v>
      </c>
      <c r="L58" s="157">
        <f>ROUND(J58-K58,0)</f>
        <v>3699757</v>
      </c>
      <c r="N58" s="120"/>
      <c r="O58" s="153"/>
      <c r="P58" s="154"/>
      <c r="Q58" s="154"/>
      <c r="R58" s="122"/>
    </row>
    <row r="59" spans="1:23" ht="15.75" customHeight="1" x14ac:dyDescent="0.25">
      <c r="A59" s="95" t="s">
        <v>2238</v>
      </c>
      <c r="B59" s="95">
        <v>2</v>
      </c>
      <c r="C59" s="47">
        <f t="shared" ref="C59" si="12">E59+G59</f>
        <v>17229212</v>
      </c>
      <c r="D59" s="136">
        <v>1</v>
      </c>
      <c r="E59" s="96">
        <v>13528377.262399999</v>
      </c>
      <c r="F59" s="136">
        <v>2</v>
      </c>
      <c r="G59" s="96">
        <v>3700834.7376000006</v>
      </c>
      <c r="H59" s="97">
        <v>78.52</v>
      </c>
      <c r="I59" s="97" t="s">
        <v>2211</v>
      </c>
      <c r="J59" s="98">
        <f>E44</f>
        <v>17221032</v>
      </c>
      <c r="K59" s="99">
        <f>J59*H59%</f>
        <v>13521954.326400001</v>
      </c>
      <c r="L59" s="157">
        <f>J59-K59</f>
        <v>3699077.6735999994</v>
      </c>
      <c r="N59" s="120"/>
      <c r="O59" s="153"/>
      <c r="P59" s="154"/>
      <c r="Q59" s="154"/>
      <c r="R59" s="122"/>
    </row>
    <row r="60" spans="1:23" ht="15.75" customHeight="1" x14ac:dyDescent="0.25">
      <c r="A60" s="95" t="s">
        <v>2238</v>
      </c>
      <c r="B60" s="95">
        <v>3</v>
      </c>
      <c r="C60" s="47">
        <f>E60+G60</f>
        <v>15657754.51</v>
      </c>
      <c r="D60" s="136">
        <v>1</v>
      </c>
      <c r="E60" s="96">
        <v>12047499.25</v>
      </c>
      <c r="F60" s="136">
        <v>2</v>
      </c>
      <c r="G60" s="96">
        <v>3610255.26</v>
      </c>
      <c r="H60" s="97">
        <f>ROUND(E60/C60%,2)</f>
        <v>76.94</v>
      </c>
      <c r="I60" s="97" t="s">
        <v>2313</v>
      </c>
      <c r="J60" s="98">
        <f>I44</f>
        <v>15044401</v>
      </c>
      <c r="K60" s="99">
        <f>J60*H60%</f>
        <v>11575162.1294</v>
      </c>
      <c r="L60" s="157">
        <f>J60-K60</f>
        <v>3469238.8706</v>
      </c>
      <c r="M60" s="89"/>
      <c r="N60" s="120"/>
      <c r="O60" s="161"/>
      <c r="P60" s="162"/>
      <c r="Q60" s="162"/>
      <c r="R60" s="122"/>
    </row>
    <row r="61" spans="1:23" ht="15.75" customHeight="1" x14ac:dyDescent="0.25">
      <c r="A61" s="95" t="s">
        <v>2238</v>
      </c>
      <c r="B61" s="95">
        <v>4</v>
      </c>
      <c r="C61" s="47" t="e">
        <f>#REF!</f>
        <v>#REF!</v>
      </c>
      <c r="D61" s="47"/>
      <c r="E61" s="47"/>
      <c r="F61" s="136"/>
      <c r="G61" s="96"/>
      <c r="H61" s="97">
        <f>ROUND(K62/(J62)%,2)</f>
        <v>84.16</v>
      </c>
      <c r="I61" s="97" t="s">
        <v>2314</v>
      </c>
      <c r="J61" s="98">
        <f>L44</f>
        <v>21402479</v>
      </c>
      <c r="K61" s="99">
        <f>J61*H61%</f>
        <v>18012326.326400001</v>
      </c>
      <c r="L61" s="157">
        <f>J61-K61</f>
        <v>3390152.6735999994</v>
      </c>
      <c r="N61" s="120"/>
      <c r="O61" s="153"/>
      <c r="P61" s="154"/>
      <c r="Q61" s="154"/>
      <c r="R61" s="122"/>
    </row>
    <row r="62" spans="1:23" ht="27.75" customHeight="1" x14ac:dyDescent="0.25">
      <c r="A62" s="95"/>
      <c r="B62" s="95"/>
      <c r="C62" s="47"/>
      <c r="D62" s="47"/>
      <c r="E62" s="47"/>
      <c r="F62" s="136"/>
      <c r="G62" s="96"/>
      <c r="H62" s="188" t="s">
        <v>2311</v>
      </c>
      <c r="I62" s="189"/>
      <c r="J62" s="98">
        <f>SUM(J58:J60)</f>
        <v>68608818</v>
      </c>
      <c r="K62" s="98">
        <f>SUM(K58:K60)</f>
        <v>57740744.862799995</v>
      </c>
      <c r="L62" s="158">
        <f>SUM(L58:L60)</f>
        <v>10868073.544199999</v>
      </c>
      <c r="N62" s="120"/>
      <c r="O62" s="153"/>
      <c r="P62" s="154"/>
      <c r="Q62" s="154"/>
    </row>
    <row r="63" spans="1:23" ht="15.75" hidden="1" customHeight="1" x14ac:dyDescent="0.3">
      <c r="L63" s="124"/>
      <c r="N63" s="120"/>
      <c r="O63" s="120"/>
      <c r="P63" s="120"/>
    </row>
    <row r="64" spans="1:23" ht="15.75" hidden="1" customHeight="1" x14ac:dyDescent="0.3">
      <c r="K64" s="86">
        <f>J47*92.5/J50</f>
        <v>34.700001591426641</v>
      </c>
      <c r="L64" s="124"/>
      <c r="N64" s="120"/>
      <c r="O64" s="120"/>
      <c r="P64" s="120"/>
      <c r="U64" s="125" t="s">
        <v>2187</v>
      </c>
      <c r="V64" s="120" t="e">
        <f>ROUND(V51-#REF!,0)</f>
        <v>#REF!</v>
      </c>
      <c r="W64" s="86" t="e">
        <f>V64*92.5/#REF!</f>
        <v>#REF!</v>
      </c>
    </row>
    <row r="65" spans="1:17" ht="15.75" hidden="1" customHeight="1" x14ac:dyDescent="0.25">
      <c r="C65" s="120" t="e">
        <f>C50-#REF!</f>
        <v>#REF!</v>
      </c>
      <c r="N65" s="120"/>
      <c r="O65" s="120"/>
      <c r="P65" s="120"/>
      <c r="Q65" s="120"/>
    </row>
    <row r="66" spans="1:17" ht="15.75" hidden="1" customHeight="1" x14ac:dyDescent="0.25">
      <c r="C66" s="89">
        <f>C9+C10+C29</f>
        <v>6069732</v>
      </c>
      <c r="N66" s="120"/>
      <c r="O66" s="120"/>
      <c r="P66" s="120"/>
      <c r="Q66" s="120"/>
    </row>
    <row r="67" spans="1:17" ht="15.75" hidden="1" customHeight="1" x14ac:dyDescent="0.25">
      <c r="C67" s="120">
        <f>P50</f>
        <v>8358395</v>
      </c>
      <c r="N67" s="120"/>
      <c r="O67" s="120"/>
      <c r="P67" s="120"/>
    </row>
    <row r="68" spans="1:17" ht="15.75" customHeight="1" x14ac:dyDescent="0.25">
      <c r="A68" s="95" t="s">
        <v>2238</v>
      </c>
      <c r="B68" s="95">
        <v>5</v>
      </c>
      <c r="C68" s="47">
        <f>P44</f>
        <v>7225657</v>
      </c>
      <c r="D68" s="24"/>
      <c r="E68" s="24"/>
      <c r="F68" s="24"/>
      <c r="G68" s="24"/>
      <c r="H68" s="24"/>
      <c r="I68" s="97" t="s">
        <v>2315</v>
      </c>
      <c r="J68" s="98">
        <f>P44</f>
        <v>7225657</v>
      </c>
      <c r="K68" s="99">
        <f>J68*H61%</f>
        <v>6081112.9312000005</v>
      </c>
      <c r="L68" s="157">
        <f>J68-K68</f>
        <v>1144544.0687999995</v>
      </c>
      <c r="N68" s="120"/>
      <c r="O68" s="120"/>
      <c r="P68" s="120"/>
    </row>
    <row r="69" spans="1:17" ht="32.25" customHeight="1" x14ac:dyDescent="0.25"/>
    <row r="70" spans="1:17" ht="32.25" customHeight="1" x14ac:dyDescent="0.25"/>
    <row r="71" spans="1:17" ht="32.25" customHeight="1" x14ac:dyDescent="0.25"/>
    <row r="72" spans="1:17" ht="32.25" customHeight="1" x14ac:dyDescent="0.25"/>
    <row r="73" spans="1:17" ht="32.25" customHeight="1" x14ac:dyDescent="0.25"/>
    <row r="74" spans="1:17" ht="32.25" customHeight="1" x14ac:dyDescent="0.25"/>
    <row r="75" spans="1:17" ht="32.25" customHeight="1" x14ac:dyDescent="0.25"/>
    <row r="76" spans="1:17" ht="32.25" customHeight="1" x14ac:dyDescent="0.25"/>
    <row r="77" spans="1:17" ht="32.25" customHeight="1" x14ac:dyDescent="0.25"/>
    <row r="78" spans="1:17" ht="32.25" customHeight="1" x14ac:dyDescent="0.25"/>
  </sheetData>
  <mergeCells count="92">
    <mergeCell ref="O37:O38"/>
    <mergeCell ref="H45:H47"/>
    <mergeCell ref="A19:B19"/>
    <mergeCell ref="A22:B22"/>
    <mergeCell ref="A20:B20"/>
    <mergeCell ref="A21:B21"/>
    <mergeCell ref="A28:B28"/>
    <mergeCell ref="A23:B23"/>
    <mergeCell ref="A24:B24"/>
    <mergeCell ref="A27:B27"/>
    <mergeCell ref="A25:B25"/>
    <mergeCell ref="T42:T44"/>
    <mergeCell ref="T45:T47"/>
    <mergeCell ref="T48:T50"/>
    <mergeCell ref="R45:R47"/>
    <mergeCell ref="R42:R44"/>
    <mergeCell ref="R48:R50"/>
    <mergeCell ref="L39:L40"/>
    <mergeCell ref="A29:B29"/>
    <mergeCell ref="A33:B33"/>
    <mergeCell ref="A30:B30"/>
    <mergeCell ref="A31:B32"/>
    <mergeCell ref="D39:D40"/>
    <mergeCell ref="E39:E40"/>
    <mergeCell ref="U42:U44"/>
    <mergeCell ref="U45:U47"/>
    <mergeCell ref="G56:G57"/>
    <mergeCell ref="H56:H57"/>
    <mergeCell ref="F39:H39"/>
    <mergeCell ref="H42:H44"/>
    <mergeCell ref="P39:P40"/>
    <mergeCell ref="I39:I40"/>
    <mergeCell ref="Q39:T39"/>
    <mergeCell ref="Q40:R40"/>
    <mergeCell ref="S40:T40"/>
    <mergeCell ref="J56:L56"/>
    <mergeCell ref="I55:I57"/>
    <mergeCell ref="H48:H50"/>
    <mergeCell ref="O48:O50"/>
    <mergeCell ref="O42:O44"/>
    <mergeCell ref="J39:K39"/>
    <mergeCell ref="A55:A57"/>
    <mergeCell ref="B55:B57"/>
    <mergeCell ref="A42:A44"/>
    <mergeCell ref="A48:A50"/>
    <mergeCell ref="A54:G54"/>
    <mergeCell ref="C55:H55"/>
    <mergeCell ref="A37:A41"/>
    <mergeCell ref="B37:B41"/>
    <mergeCell ref="D37:D38"/>
    <mergeCell ref="C56:C57"/>
    <mergeCell ref="D56:D57"/>
    <mergeCell ref="E56:E57"/>
    <mergeCell ref="F56:F57"/>
    <mergeCell ref="A45:A47"/>
    <mergeCell ref="M5:N5"/>
    <mergeCell ref="A17:B17"/>
    <mergeCell ref="J55:L55"/>
    <mergeCell ref="I37:K38"/>
    <mergeCell ref="F3:F4"/>
    <mergeCell ref="G3:G4"/>
    <mergeCell ref="H3:H4"/>
    <mergeCell ref="I3:I4"/>
    <mergeCell ref="A36:X36"/>
    <mergeCell ref="E37:G38"/>
    <mergeCell ref="H37:H38"/>
    <mergeCell ref="O45:O47"/>
    <mergeCell ref="L37:N38"/>
    <mergeCell ref="M39:O39"/>
    <mergeCell ref="P37:T38"/>
    <mergeCell ref="C37:C38"/>
    <mergeCell ref="P1:R1"/>
    <mergeCell ref="M3:N3"/>
    <mergeCell ref="A1:O1"/>
    <mergeCell ref="A2:A4"/>
    <mergeCell ref="B2:B4"/>
    <mergeCell ref="F2:H2"/>
    <mergeCell ref="J3:J4"/>
    <mergeCell ref="K3:K4"/>
    <mergeCell ref="L3:L4"/>
    <mergeCell ref="H62:I62"/>
    <mergeCell ref="A18:B18"/>
    <mergeCell ref="C2:C4"/>
    <mergeCell ref="D2:D4"/>
    <mergeCell ref="E2:E4"/>
    <mergeCell ref="A12:B12"/>
    <mergeCell ref="C39:C40"/>
    <mergeCell ref="A34:B34"/>
    <mergeCell ref="A26:B26"/>
    <mergeCell ref="A13:B13"/>
    <mergeCell ref="A14:B14"/>
    <mergeCell ref="A15:B15"/>
  </mergeCells>
  <pageMargins left="0.70866141732283472" right="0.70866141732283472" top="0.74803149606299213" bottom="0.74803149606299213" header="0.31496062992125984" footer="0.31496062992125984"/>
  <pageSetup paperSize="8" scale="77" fitToWidth="0" orientation="landscape" r:id="rId1"/>
  <colBreaks count="1" manualBreakCount="1">
    <brk id="12" max="56"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workbookViewId="0">
      <selection activeCell="A9" sqref="A9"/>
    </sheetView>
  </sheetViews>
  <sheetFormatPr defaultRowHeight="15" x14ac:dyDescent="0.25"/>
  <cols>
    <col min="1" max="1" width="35.85546875" bestFit="1" customWidth="1"/>
    <col min="2" max="2" width="12.42578125" style="19" customWidth="1"/>
    <col min="3" max="3" width="10" style="19" bestFit="1" customWidth="1"/>
    <col min="4" max="7" width="11.7109375" style="19" customWidth="1"/>
  </cols>
  <sheetData>
    <row r="1" spans="1:28" s="132" customFormat="1" x14ac:dyDescent="0.25">
      <c r="A1" s="276" t="s">
        <v>2437</v>
      </c>
      <c r="B1" s="276"/>
      <c r="C1" s="276"/>
      <c r="D1" s="19"/>
      <c r="E1" s="19"/>
      <c r="F1" s="19"/>
      <c r="G1" s="19"/>
    </row>
    <row r="2" spans="1:28" x14ac:dyDescent="0.25">
      <c r="A2" s="20" t="s">
        <v>2257</v>
      </c>
      <c r="B2" s="19" t="s">
        <v>2368</v>
      </c>
    </row>
    <row r="4" spans="1:28" x14ac:dyDescent="0.25">
      <c r="A4" s="20" t="s">
        <v>2197</v>
      </c>
      <c r="B4" s="19" t="s">
        <v>2349</v>
      </c>
      <c r="C4" s="19" t="s">
        <v>2350</v>
      </c>
    </row>
    <row r="5" spans="1:28" x14ac:dyDescent="0.25">
      <c r="A5" s="21" t="s">
        <v>2430</v>
      </c>
      <c r="B5" s="19">
        <v>91537.2</v>
      </c>
      <c r="C5" s="19">
        <v>8652.380000000001</v>
      </c>
    </row>
    <row r="6" spans="1:28" x14ac:dyDescent="0.25">
      <c r="A6" s="22" t="s">
        <v>2268</v>
      </c>
      <c r="B6" s="19">
        <v>19687.210000000003</v>
      </c>
      <c r="C6" s="19">
        <v>1489.1199999999997</v>
      </c>
      <c r="H6" s="19"/>
      <c r="I6" s="19"/>
      <c r="J6" s="19"/>
      <c r="K6" s="19"/>
      <c r="L6" s="19"/>
      <c r="M6" s="19"/>
      <c r="N6" s="19"/>
      <c r="O6" s="19"/>
      <c r="P6" s="19"/>
      <c r="Q6" s="19"/>
      <c r="R6" s="19"/>
      <c r="S6" s="19"/>
      <c r="T6" s="19"/>
      <c r="U6" s="19"/>
      <c r="V6" s="19"/>
      <c r="W6" s="19"/>
      <c r="X6" s="19"/>
      <c r="Y6" s="19"/>
      <c r="Z6" s="19"/>
      <c r="AA6" s="19"/>
      <c r="AB6" s="19"/>
    </row>
    <row r="7" spans="1:28" x14ac:dyDescent="0.25">
      <c r="A7" s="22" t="s">
        <v>2428</v>
      </c>
      <c r="B7" s="19">
        <v>3988.0299999999997</v>
      </c>
      <c r="C7" s="19">
        <v>14.06</v>
      </c>
      <c r="H7" s="19"/>
      <c r="I7" s="19"/>
      <c r="J7" s="19"/>
      <c r="K7" s="19"/>
      <c r="L7" s="19"/>
      <c r="M7" s="19"/>
      <c r="N7" s="19"/>
      <c r="O7" s="19"/>
      <c r="P7" s="19"/>
      <c r="Q7" s="19"/>
      <c r="R7" s="19"/>
      <c r="S7" s="19"/>
      <c r="T7" s="19"/>
      <c r="U7" s="19"/>
      <c r="V7" s="19"/>
      <c r="W7" s="19"/>
      <c r="X7" s="19"/>
      <c r="Y7" s="19"/>
      <c r="Z7" s="19"/>
      <c r="AA7" s="19"/>
      <c r="AB7" s="19"/>
    </row>
    <row r="8" spans="1:28" x14ac:dyDescent="0.25">
      <c r="A8" s="139" t="s">
        <v>465</v>
      </c>
      <c r="B8" s="19">
        <v>12.36</v>
      </c>
      <c r="C8" s="19">
        <v>1.0900000000000001</v>
      </c>
      <c r="H8" s="19"/>
      <c r="I8" s="19"/>
      <c r="J8" s="19"/>
      <c r="K8" s="19"/>
      <c r="L8" s="19"/>
      <c r="M8" s="19"/>
      <c r="N8" s="19"/>
      <c r="O8" s="19"/>
      <c r="P8" s="19"/>
      <c r="Q8" s="19"/>
      <c r="R8" s="19"/>
      <c r="S8" s="19"/>
      <c r="T8" s="19"/>
      <c r="U8" s="19"/>
      <c r="V8" s="19"/>
      <c r="W8" s="19"/>
      <c r="X8" s="19"/>
      <c r="Y8" s="19"/>
      <c r="Z8" s="19"/>
      <c r="AA8" s="19"/>
      <c r="AB8" s="19"/>
    </row>
    <row r="9" spans="1:28" x14ac:dyDescent="0.25">
      <c r="A9" s="140" t="s">
        <v>2351</v>
      </c>
      <c r="B9" s="19">
        <v>12.36</v>
      </c>
      <c r="C9" s="19">
        <v>1.0900000000000001</v>
      </c>
    </row>
    <row r="10" spans="1:28" x14ac:dyDescent="0.25">
      <c r="A10" s="139" t="s">
        <v>534</v>
      </c>
      <c r="B10" s="19">
        <v>147.07</v>
      </c>
      <c r="C10" s="19">
        <v>12.97</v>
      </c>
    </row>
    <row r="11" spans="1:28" x14ac:dyDescent="0.25">
      <c r="A11" s="140" t="s">
        <v>2352</v>
      </c>
      <c r="B11" s="19">
        <v>147.07</v>
      </c>
      <c r="C11" s="19">
        <v>12.97</v>
      </c>
    </row>
    <row r="12" spans="1:28" x14ac:dyDescent="0.25">
      <c r="A12" s="139" t="s">
        <v>715</v>
      </c>
      <c r="B12" s="19">
        <v>1051.1299999999999</v>
      </c>
      <c r="C12" s="19">
        <v>0</v>
      </c>
    </row>
    <row r="13" spans="1:28" x14ac:dyDescent="0.25">
      <c r="A13" s="140" t="s">
        <v>2353</v>
      </c>
      <c r="B13" s="19">
        <v>4.67</v>
      </c>
      <c r="C13" s="19">
        <v>0</v>
      </c>
    </row>
    <row r="14" spans="1:28" x14ac:dyDescent="0.25">
      <c r="A14" s="140" t="s">
        <v>2354</v>
      </c>
      <c r="B14" s="19">
        <v>567.04</v>
      </c>
      <c r="C14" s="19">
        <v>0</v>
      </c>
    </row>
    <row r="15" spans="1:28" x14ac:dyDescent="0.25">
      <c r="A15" s="140" t="s">
        <v>2355</v>
      </c>
      <c r="B15" s="19">
        <v>479.42</v>
      </c>
      <c r="C15" s="19">
        <v>0</v>
      </c>
    </row>
    <row r="16" spans="1:28" x14ac:dyDescent="0.25">
      <c r="A16" s="139" t="s">
        <v>1224</v>
      </c>
      <c r="B16" s="19">
        <v>2562.39</v>
      </c>
      <c r="C16" s="19">
        <v>0</v>
      </c>
    </row>
    <row r="17" spans="1:6" x14ac:dyDescent="0.25">
      <c r="A17" s="140" t="s">
        <v>2356</v>
      </c>
      <c r="B17" s="19">
        <v>1643.34</v>
      </c>
      <c r="C17" s="19">
        <v>0</v>
      </c>
    </row>
    <row r="18" spans="1:6" x14ac:dyDescent="0.25">
      <c r="A18" s="140" t="s">
        <v>2357</v>
      </c>
      <c r="B18" s="19">
        <v>589.29999999999995</v>
      </c>
      <c r="C18" s="19">
        <v>0</v>
      </c>
    </row>
    <row r="19" spans="1:6" x14ac:dyDescent="0.25">
      <c r="A19" s="140" t="s">
        <v>2358</v>
      </c>
      <c r="B19" s="19">
        <v>329.75</v>
      </c>
      <c r="C19" s="19">
        <v>0</v>
      </c>
    </row>
    <row r="20" spans="1:6" x14ac:dyDescent="0.25">
      <c r="A20" s="139" t="s">
        <v>1315</v>
      </c>
      <c r="B20" s="19">
        <v>215.08</v>
      </c>
      <c r="C20" s="19">
        <v>0</v>
      </c>
    </row>
    <row r="21" spans="1:6" x14ac:dyDescent="0.25">
      <c r="A21" s="140" t="s">
        <v>2359</v>
      </c>
      <c r="B21" s="19">
        <v>215.08</v>
      </c>
      <c r="C21" s="19">
        <v>0</v>
      </c>
    </row>
    <row r="22" spans="1:6" x14ac:dyDescent="0.25">
      <c r="A22" s="22" t="s">
        <v>2429</v>
      </c>
      <c r="B22" s="19">
        <v>67861.960000000006</v>
      </c>
      <c r="C22" s="19">
        <v>7149.2000000000007</v>
      </c>
      <c r="E22" s="19">
        <f>GETPIVOTDATA("ERAF_kopā",Pārdales_3.kārta!$A$21,"NVI_atskaitīti_no_līguma_summas","Jā","Pārdale","pārdale 3.k. rezerves projektiem")</f>
        <v>67861.960000000006</v>
      </c>
      <c r="F22" s="19">
        <f>GETPIVOTDATA("Valsts budžets_kopā",Pārdales_3.kārta!$A$21,"NVI_atskaitīti_no_līguma_summas","Jā","Pārdale","pārdale 3.k. rezerves projektiem")</f>
        <v>7149.2000000000007</v>
      </c>
    </row>
    <row r="23" spans="1:6" x14ac:dyDescent="0.25">
      <c r="A23" s="139" t="s">
        <v>33</v>
      </c>
      <c r="B23" s="19">
        <v>4245.4299999999994</v>
      </c>
      <c r="C23" s="19">
        <v>374.61</v>
      </c>
    </row>
    <row r="24" spans="1:6" x14ac:dyDescent="0.25">
      <c r="A24" s="140" t="s">
        <v>2272</v>
      </c>
      <c r="B24" s="19">
        <v>52.74</v>
      </c>
      <c r="C24" s="19">
        <v>4.66</v>
      </c>
    </row>
    <row r="25" spans="1:6" x14ac:dyDescent="0.25">
      <c r="A25" s="140" t="s">
        <v>2273</v>
      </c>
      <c r="B25" s="19">
        <v>4192.6899999999996</v>
      </c>
      <c r="C25" s="19">
        <v>369.95</v>
      </c>
    </row>
    <row r="26" spans="1:6" x14ac:dyDescent="0.25">
      <c r="A26" s="139" t="s">
        <v>271</v>
      </c>
      <c r="B26" s="19">
        <v>3507.44</v>
      </c>
      <c r="C26" s="19">
        <v>309.48</v>
      </c>
    </row>
    <row r="27" spans="1:6" x14ac:dyDescent="0.25">
      <c r="A27" s="140" t="s">
        <v>2274</v>
      </c>
      <c r="B27" s="19">
        <v>100.4</v>
      </c>
      <c r="C27" s="19">
        <v>8.86</v>
      </c>
    </row>
    <row r="28" spans="1:6" x14ac:dyDescent="0.25">
      <c r="A28" s="140" t="s">
        <v>2275</v>
      </c>
      <c r="B28" s="19">
        <v>126.83</v>
      </c>
      <c r="C28" s="19">
        <v>11.19</v>
      </c>
    </row>
    <row r="29" spans="1:6" x14ac:dyDescent="0.25">
      <c r="A29" s="140" t="s">
        <v>2276</v>
      </c>
      <c r="B29" s="19">
        <v>2603.13</v>
      </c>
      <c r="C29" s="19">
        <v>229.69</v>
      </c>
    </row>
    <row r="30" spans="1:6" x14ac:dyDescent="0.25">
      <c r="A30" s="140" t="s">
        <v>2277</v>
      </c>
      <c r="B30" s="19">
        <v>677.08</v>
      </c>
      <c r="C30" s="19">
        <v>59.74</v>
      </c>
    </row>
    <row r="31" spans="1:6" x14ac:dyDescent="0.25">
      <c r="A31" s="139" t="s">
        <v>385</v>
      </c>
      <c r="B31" s="19">
        <v>1274.1199999999999</v>
      </c>
      <c r="C31" s="19">
        <v>112.42</v>
      </c>
    </row>
    <row r="32" spans="1:6" x14ac:dyDescent="0.25">
      <c r="A32" s="140" t="s">
        <v>2278</v>
      </c>
      <c r="B32" s="19">
        <v>89.34</v>
      </c>
      <c r="C32" s="19">
        <v>7.88</v>
      </c>
    </row>
    <row r="33" spans="1:3" x14ac:dyDescent="0.25">
      <c r="A33" s="140" t="s">
        <v>2279</v>
      </c>
      <c r="B33" s="19">
        <v>1184.78</v>
      </c>
      <c r="C33" s="19">
        <v>104.54</v>
      </c>
    </row>
    <row r="34" spans="1:3" x14ac:dyDescent="0.25">
      <c r="A34" s="139" t="s">
        <v>410</v>
      </c>
      <c r="B34" s="19">
        <v>1666.43</v>
      </c>
      <c r="C34" s="19">
        <v>147.04</v>
      </c>
    </row>
    <row r="35" spans="1:3" x14ac:dyDescent="0.25">
      <c r="A35" s="140" t="s">
        <v>2280</v>
      </c>
      <c r="B35" s="19">
        <v>1535.43</v>
      </c>
      <c r="C35" s="19">
        <v>135.47999999999999</v>
      </c>
    </row>
    <row r="36" spans="1:3" x14ac:dyDescent="0.25">
      <c r="A36" s="140" t="s">
        <v>2281</v>
      </c>
      <c r="B36" s="19">
        <v>131</v>
      </c>
      <c r="C36" s="19">
        <v>11.56</v>
      </c>
    </row>
    <row r="37" spans="1:3" x14ac:dyDescent="0.25">
      <c r="A37" s="139" t="s">
        <v>454</v>
      </c>
      <c r="B37" s="19">
        <v>53707.159999999996</v>
      </c>
      <c r="C37" s="19">
        <v>4738.87</v>
      </c>
    </row>
    <row r="38" spans="1:3" x14ac:dyDescent="0.25">
      <c r="A38" s="140" t="s">
        <v>2282</v>
      </c>
      <c r="B38" s="19">
        <v>1040.6400000000001</v>
      </c>
      <c r="C38" s="19">
        <v>91.83</v>
      </c>
    </row>
    <row r="39" spans="1:3" x14ac:dyDescent="0.25">
      <c r="A39" s="140" t="s">
        <v>2283</v>
      </c>
      <c r="B39" s="19">
        <v>52666.52</v>
      </c>
      <c r="C39" s="19">
        <v>4647.04</v>
      </c>
    </row>
    <row r="40" spans="1:3" x14ac:dyDescent="0.25">
      <c r="A40" s="139" t="s">
        <v>508</v>
      </c>
      <c r="B40" s="19">
        <v>38.43</v>
      </c>
      <c r="C40" s="19">
        <v>3.39</v>
      </c>
    </row>
    <row r="41" spans="1:3" x14ac:dyDescent="0.25">
      <c r="A41" s="140" t="s">
        <v>2284</v>
      </c>
      <c r="B41" s="19">
        <v>38.43</v>
      </c>
      <c r="C41" s="19">
        <v>3.39</v>
      </c>
    </row>
    <row r="42" spans="1:3" x14ac:dyDescent="0.25">
      <c r="A42" s="139" t="s">
        <v>583</v>
      </c>
      <c r="B42" s="19">
        <v>204.26</v>
      </c>
      <c r="C42" s="19">
        <v>18.02</v>
      </c>
    </row>
    <row r="43" spans="1:3" x14ac:dyDescent="0.25">
      <c r="A43" s="140" t="s">
        <v>2285</v>
      </c>
      <c r="B43" s="19">
        <v>204.26</v>
      </c>
      <c r="C43" s="19">
        <v>18.02</v>
      </c>
    </row>
    <row r="44" spans="1:3" x14ac:dyDescent="0.25">
      <c r="A44" s="139" t="s">
        <v>713</v>
      </c>
      <c r="B44" s="19">
        <v>936.7</v>
      </c>
      <c r="C44" s="19">
        <v>82.64</v>
      </c>
    </row>
    <row r="45" spans="1:3" x14ac:dyDescent="0.25">
      <c r="A45" s="140" t="s">
        <v>2286</v>
      </c>
      <c r="B45" s="19">
        <v>531.25</v>
      </c>
      <c r="C45" s="19">
        <v>46.87</v>
      </c>
    </row>
    <row r="46" spans="1:3" x14ac:dyDescent="0.25">
      <c r="A46" s="140" t="s">
        <v>2287</v>
      </c>
      <c r="B46" s="19">
        <v>405.45</v>
      </c>
      <c r="C46" s="19">
        <v>35.770000000000003</v>
      </c>
    </row>
    <row r="47" spans="1:3" x14ac:dyDescent="0.25">
      <c r="A47" s="139" t="s">
        <v>927</v>
      </c>
      <c r="B47" s="19">
        <v>2269.89</v>
      </c>
      <c r="C47" s="19">
        <v>1362.73</v>
      </c>
    </row>
    <row r="48" spans="1:3" x14ac:dyDescent="0.25">
      <c r="A48" s="140" t="s">
        <v>2288</v>
      </c>
      <c r="B48" s="19">
        <v>2269.89</v>
      </c>
      <c r="C48" s="19">
        <v>1362.73</v>
      </c>
    </row>
    <row r="49" spans="1:3" x14ac:dyDescent="0.25">
      <c r="A49" s="139" t="s">
        <v>1304</v>
      </c>
      <c r="B49" s="19">
        <v>12.1</v>
      </c>
      <c r="C49" s="19">
        <v>0</v>
      </c>
    </row>
    <row r="50" spans="1:3" x14ac:dyDescent="0.25">
      <c r="A50" s="140" t="s">
        <v>2289</v>
      </c>
      <c r="B50" s="19">
        <v>12.1</v>
      </c>
      <c r="C50" s="19">
        <v>0</v>
      </c>
    </row>
    <row r="51" spans="1:3" x14ac:dyDescent="0.25">
      <c r="A51" s="21" t="s">
        <v>2431</v>
      </c>
      <c r="B51" s="19">
        <v>13713.189999999999</v>
      </c>
      <c r="C51" s="19">
        <v>135.88999999999999</v>
      </c>
    </row>
    <row r="52" spans="1:3" x14ac:dyDescent="0.25">
      <c r="A52" s="22" t="s">
        <v>2360</v>
      </c>
      <c r="B52" s="19">
        <v>13713.189999999999</v>
      </c>
      <c r="C52" s="19">
        <v>135.88999999999999</v>
      </c>
    </row>
    <row r="53" spans="1:3" x14ac:dyDescent="0.25">
      <c r="A53" s="21" t="s">
        <v>2198</v>
      </c>
      <c r="B53" s="19">
        <v>105250.39</v>
      </c>
      <c r="C53" s="19">
        <v>8788.27</v>
      </c>
    </row>
  </sheetData>
  <mergeCells count="1">
    <mergeCell ref="A1:C1"/>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4"/>
  <sheetViews>
    <sheetView workbookViewId="0">
      <selection activeCell="A9" sqref="A9"/>
    </sheetView>
  </sheetViews>
  <sheetFormatPr defaultRowHeight="15" x14ac:dyDescent="0.25"/>
  <cols>
    <col min="1" max="1" width="24.140625" style="80" customWidth="1"/>
    <col min="2" max="2" width="28.28515625" style="80" customWidth="1"/>
    <col min="3" max="4" width="13.85546875" style="80" customWidth="1"/>
    <col min="5" max="5" width="23.42578125" style="80" customWidth="1"/>
    <col min="6" max="6" width="40" style="80" customWidth="1"/>
    <col min="7" max="7" width="18.85546875" style="80" customWidth="1"/>
    <col min="8" max="9" width="13.85546875" style="80" customWidth="1"/>
    <col min="10" max="16384" width="9.140625" style="80"/>
  </cols>
  <sheetData>
    <row r="1" spans="1:11" x14ac:dyDescent="0.25">
      <c r="A1" s="80" t="s">
        <v>2441</v>
      </c>
    </row>
    <row r="2" spans="1:11" ht="22.5" x14ac:dyDescent="0.25">
      <c r="A2" s="166" t="s">
        <v>2438</v>
      </c>
    </row>
    <row r="4" spans="1:11" x14ac:dyDescent="0.25">
      <c r="A4" s="277" t="s">
        <v>2439</v>
      </c>
      <c r="B4" s="277"/>
      <c r="C4" s="277"/>
      <c r="D4" s="277"/>
      <c r="E4" s="277"/>
      <c r="F4" s="277"/>
      <c r="G4" s="277"/>
      <c r="H4" s="277"/>
      <c r="I4" s="277"/>
      <c r="J4" s="277"/>
      <c r="K4" s="277"/>
    </row>
    <row r="6" spans="1:11" x14ac:dyDescent="0.25">
      <c r="A6" s="141" t="s">
        <v>2361</v>
      </c>
      <c r="B6" s="141" t="s">
        <v>2362</v>
      </c>
      <c r="C6" s="141" t="s">
        <v>2363</v>
      </c>
      <c r="D6" s="141" t="s">
        <v>2364</v>
      </c>
      <c r="E6" s="141" t="s">
        <v>2365</v>
      </c>
      <c r="F6" s="141" t="s">
        <v>2257</v>
      </c>
      <c r="G6" s="141" t="s">
        <v>2366</v>
      </c>
      <c r="H6" s="141" t="s">
        <v>19</v>
      </c>
      <c r="I6" s="141" t="s">
        <v>2187</v>
      </c>
    </row>
    <row r="7" spans="1:11" ht="30" x14ac:dyDescent="0.25">
      <c r="A7" s="142" t="s">
        <v>33</v>
      </c>
      <c r="B7" s="142" t="s">
        <v>2430</v>
      </c>
      <c r="C7" s="142" t="s">
        <v>2367</v>
      </c>
      <c r="D7" s="143">
        <v>43789</v>
      </c>
      <c r="E7" s="142" t="s">
        <v>2272</v>
      </c>
      <c r="F7" s="144" t="s">
        <v>2368</v>
      </c>
      <c r="G7" s="144" t="s">
        <v>2429</v>
      </c>
      <c r="H7" s="145">
        <v>52.74</v>
      </c>
      <c r="I7" s="145">
        <v>4.66</v>
      </c>
    </row>
    <row r="8" spans="1:11" ht="30" x14ac:dyDescent="0.25">
      <c r="A8" s="142" t="s">
        <v>33</v>
      </c>
      <c r="B8" s="142" t="s">
        <v>2430</v>
      </c>
      <c r="C8" s="142" t="s">
        <v>1</v>
      </c>
      <c r="D8" s="143">
        <v>43789</v>
      </c>
      <c r="E8" s="142" t="s">
        <v>2272</v>
      </c>
      <c r="F8" s="144" t="s">
        <v>2258</v>
      </c>
      <c r="G8" s="144" t="s">
        <v>2429</v>
      </c>
      <c r="H8" s="145">
        <v>52.74</v>
      </c>
      <c r="I8" s="145">
        <v>4.66</v>
      </c>
    </row>
    <row r="9" spans="1:11" ht="30" x14ac:dyDescent="0.25">
      <c r="A9" s="142" t="s">
        <v>33</v>
      </c>
      <c r="B9" s="142" t="s">
        <v>2430</v>
      </c>
      <c r="C9" s="142" t="s">
        <v>2367</v>
      </c>
      <c r="D9" s="143">
        <v>43859</v>
      </c>
      <c r="E9" s="142" t="s">
        <v>2273</v>
      </c>
      <c r="F9" s="144" t="s">
        <v>2368</v>
      </c>
      <c r="G9" s="144" t="s">
        <v>2429</v>
      </c>
      <c r="H9" s="145">
        <v>4192.6899999999996</v>
      </c>
      <c r="I9" s="145">
        <v>369.95</v>
      </c>
    </row>
    <row r="10" spans="1:11" ht="30" x14ac:dyDescent="0.25">
      <c r="A10" s="142" t="s">
        <v>33</v>
      </c>
      <c r="B10" s="142" t="s">
        <v>2430</v>
      </c>
      <c r="C10" s="142" t="s">
        <v>1</v>
      </c>
      <c r="D10" s="143">
        <v>43859</v>
      </c>
      <c r="E10" s="142" t="s">
        <v>2273</v>
      </c>
      <c r="F10" s="144" t="s">
        <v>2258</v>
      </c>
      <c r="G10" s="144" t="s">
        <v>2429</v>
      </c>
      <c r="H10" s="145">
        <v>4192.6899999999996</v>
      </c>
      <c r="I10" s="145">
        <v>369.95</v>
      </c>
    </row>
    <row r="11" spans="1:11" ht="30" x14ac:dyDescent="0.25">
      <c r="A11" s="142" t="s">
        <v>64</v>
      </c>
      <c r="B11" s="142" t="s">
        <v>2430</v>
      </c>
      <c r="C11" s="142" t="s">
        <v>2369</v>
      </c>
      <c r="D11" s="143">
        <v>43370</v>
      </c>
      <c r="E11" s="142" t="s">
        <v>2370</v>
      </c>
      <c r="F11" s="144" t="s">
        <v>2368</v>
      </c>
      <c r="G11" s="144" t="s">
        <v>2268</v>
      </c>
      <c r="H11" s="145">
        <v>932.3</v>
      </c>
      <c r="I11" s="145">
        <v>82.26</v>
      </c>
    </row>
    <row r="12" spans="1:11" ht="30" x14ac:dyDescent="0.25">
      <c r="A12" s="142" t="s">
        <v>64</v>
      </c>
      <c r="B12" s="142" t="s">
        <v>2430</v>
      </c>
      <c r="C12" s="142" t="s">
        <v>1</v>
      </c>
      <c r="D12" s="143">
        <v>43370</v>
      </c>
      <c r="E12" s="142" t="s">
        <v>2370</v>
      </c>
      <c r="F12" s="144" t="s">
        <v>2258</v>
      </c>
      <c r="G12" s="144" t="s">
        <v>2268</v>
      </c>
      <c r="H12" s="145">
        <v>932.3</v>
      </c>
      <c r="I12" s="145">
        <v>82.26</v>
      </c>
    </row>
    <row r="13" spans="1:11" ht="30" x14ac:dyDescent="0.25">
      <c r="A13" s="142" t="s">
        <v>102</v>
      </c>
      <c r="B13" s="142" t="s">
        <v>2430</v>
      </c>
      <c r="C13" s="142" t="s">
        <v>2369</v>
      </c>
      <c r="D13" s="143">
        <v>43174</v>
      </c>
      <c r="E13" s="142" t="s">
        <v>2371</v>
      </c>
      <c r="F13" s="144" t="s">
        <v>2368</v>
      </c>
      <c r="G13" s="144" t="s">
        <v>2268</v>
      </c>
      <c r="H13" s="145">
        <v>219.78</v>
      </c>
      <c r="I13" s="145">
        <v>19.39</v>
      </c>
    </row>
    <row r="14" spans="1:11" ht="30" x14ac:dyDescent="0.25">
      <c r="A14" s="142" t="s">
        <v>102</v>
      </c>
      <c r="B14" s="142" t="s">
        <v>2430</v>
      </c>
      <c r="C14" s="142" t="s">
        <v>1</v>
      </c>
      <c r="D14" s="143">
        <v>43174</v>
      </c>
      <c r="E14" s="142" t="s">
        <v>2371</v>
      </c>
      <c r="F14" s="144" t="s">
        <v>2258</v>
      </c>
      <c r="G14" s="144" t="s">
        <v>2268</v>
      </c>
      <c r="H14" s="145">
        <v>219.78</v>
      </c>
      <c r="I14" s="145">
        <v>19.39</v>
      </c>
    </row>
    <row r="15" spans="1:11" ht="30" x14ac:dyDescent="0.25">
      <c r="A15" s="142" t="s">
        <v>102</v>
      </c>
      <c r="B15" s="142" t="s">
        <v>2430</v>
      </c>
      <c r="C15" s="142" t="s">
        <v>2369</v>
      </c>
      <c r="D15" s="143">
        <v>43279</v>
      </c>
      <c r="E15" s="142" t="s">
        <v>2372</v>
      </c>
      <c r="F15" s="144" t="s">
        <v>2368</v>
      </c>
      <c r="G15" s="144" t="s">
        <v>2268</v>
      </c>
      <c r="H15" s="145">
        <v>994.74</v>
      </c>
      <c r="I15" s="145">
        <v>87.77</v>
      </c>
    </row>
    <row r="16" spans="1:11" ht="30" x14ac:dyDescent="0.25">
      <c r="A16" s="142" t="s">
        <v>102</v>
      </c>
      <c r="B16" s="142" t="s">
        <v>2430</v>
      </c>
      <c r="C16" s="142" t="s">
        <v>1</v>
      </c>
      <c r="D16" s="143">
        <v>43279</v>
      </c>
      <c r="E16" s="142" t="s">
        <v>2372</v>
      </c>
      <c r="F16" s="144" t="s">
        <v>2258</v>
      </c>
      <c r="G16" s="144" t="s">
        <v>2268</v>
      </c>
      <c r="H16" s="145">
        <v>994.74</v>
      </c>
      <c r="I16" s="145">
        <v>87.77</v>
      </c>
    </row>
    <row r="17" spans="1:9" ht="30" x14ac:dyDescent="0.25">
      <c r="A17" s="142" t="s">
        <v>102</v>
      </c>
      <c r="B17" s="142" t="s">
        <v>2430</v>
      </c>
      <c r="C17" s="142" t="s">
        <v>2369</v>
      </c>
      <c r="D17" s="143">
        <v>43279</v>
      </c>
      <c r="E17" s="142" t="s">
        <v>2373</v>
      </c>
      <c r="F17" s="144" t="s">
        <v>2368</v>
      </c>
      <c r="G17" s="144" t="s">
        <v>2268</v>
      </c>
      <c r="H17" s="145">
        <v>282.32</v>
      </c>
      <c r="I17" s="145">
        <v>24.91</v>
      </c>
    </row>
    <row r="18" spans="1:9" ht="30" x14ac:dyDescent="0.25">
      <c r="A18" s="142" t="s">
        <v>102</v>
      </c>
      <c r="B18" s="142" t="s">
        <v>2430</v>
      </c>
      <c r="C18" s="142" t="s">
        <v>1</v>
      </c>
      <c r="D18" s="143">
        <v>43279</v>
      </c>
      <c r="E18" s="142" t="s">
        <v>2373</v>
      </c>
      <c r="F18" s="144" t="s">
        <v>2258</v>
      </c>
      <c r="G18" s="144" t="s">
        <v>2268</v>
      </c>
      <c r="H18" s="145">
        <v>282.32</v>
      </c>
      <c r="I18" s="145">
        <v>24.91</v>
      </c>
    </row>
    <row r="19" spans="1:9" ht="30" x14ac:dyDescent="0.25">
      <c r="A19" s="142" t="s">
        <v>102</v>
      </c>
      <c r="B19" s="142" t="s">
        <v>2430</v>
      </c>
      <c r="C19" s="142" t="s">
        <v>2369</v>
      </c>
      <c r="D19" s="143">
        <v>43301</v>
      </c>
      <c r="E19" s="142" t="s">
        <v>2374</v>
      </c>
      <c r="F19" s="144" t="s">
        <v>2368</v>
      </c>
      <c r="G19" s="144" t="s">
        <v>2268</v>
      </c>
      <c r="H19" s="145">
        <v>717.38</v>
      </c>
      <c r="I19" s="145">
        <v>63.3</v>
      </c>
    </row>
    <row r="20" spans="1:9" ht="30" x14ac:dyDescent="0.25">
      <c r="A20" s="142" t="s">
        <v>102</v>
      </c>
      <c r="B20" s="142" t="s">
        <v>2430</v>
      </c>
      <c r="C20" s="142" t="s">
        <v>1</v>
      </c>
      <c r="D20" s="143">
        <v>43301</v>
      </c>
      <c r="E20" s="142" t="s">
        <v>2374</v>
      </c>
      <c r="F20" s="144" t="s">
        <v>2258</v>
      </c>
      <c r="G20" s="144" t="s">
        <v>2268</v>
      </c>
      <c r="H20" s="145">
        <v>717.38</v>
      </c>
      <c r="I20" s="145">
        <v>63.3</v>
      </c>
    </row>
    <row r="21" spans="1:9" ht="30" x14ac:dyDescent="0.25">
      <c r="A21" s="142" t="s">
        <v>102</v>
      </c>
      <c r="B21" s="142" t="s">
        <v>2430</v>
      </c>
      <c r="C21" s="142" t="s">
        <v>2369</v>
      </c>
      <c r="D21" s="143">
        <v>43581</v>
      </c>
      <c r="E21" s="142" t="s">
        <v>2375</v>
      </c>
      <c r="F21" s="144" t="s">
        <v>2368</v>
      </c>
      <c r="G21" s="144" t="s">
        <v>2268</v>
      </c>
      <c r="H21" s="145">
        <v>1532.97</v>
      </c>
      <c r="I21" s="145">
        <v>135.26</v>
      </c>
    </row>
    <row r="22" spans="1:9" ht="30" x14ac:dyDescent="0.25">
      <c r="A22" s="142" t="s">
        <v>102</v>
      </c>
      <c r="B22" s="142" t="s">
        <v>2430</v>
      </c>
      <c r="C22" s="142" t="s">
        <v>2369</v>
      </c>
      <c r="D22" s="143">
        <v>43581</v>
      </c>
      <c r="E22" s="142" t="s">
        <v>2375</v>
      </c>
      <c r="F22" s="144" t="s">
        <v>2368</v>
      </c>
      <c r="G22" s="144" t="s">
        <v>2268</v>
      </c>
      <c r="H22" s="145">
        <v>262.62</v>
      </c>
      <c r="I22" s="145">
        <v>23.17</v>
      </c>
    </row>
    <row r="23" spans="1:9" ht="30" x14ac:dyDescent="0.25">
      <c r="A23" s="142" t="s">
        <v>102</v>
      </c>
      <c r="B23" s="142" t="s">
        <v>2430</v>
      </c>
      <c r="C23" s="142" t="s">
        <v>1</v>
      </c>
      <c r="D23" s="143">
        <v>43581</v>
      </c>
      <c r="E23" s="142" t="s">
        <v>2375</v>
      </c>
      <c r="F23" s="144" t="s">
        <v>2258</v>
      </c>
      <c r="G23" s="144" t="s">
        <v>2268</v>
      </c>
      <c r="H23" s="145">
        <v>1532.97</v>
      </c>
      <c r="I23" s="145">
        <v>135.26</v>
      </c>
    </row>
    <row r="24" spans="1:9" ht="30" x14ac:dyDescent="0.25">
      <c r="A24" s="142" t="s">
        <v>102</v>
      </c>
      <c r="B24" s="142" t="s">
        <v>2430</v>
      </c>
      <c r="C24" s="142" t="s">
        <v>1</v>
      </c>
      <c r="D24" s="143">
        <v>43581</v>
      </c>
      <c r="E24" s="142" t="s">
        <v>2375</v>
      </c>
      <c r="F24" s="144" t="s">
        <v>2258</v>
      </c>
      <c r="G24" s="144" t="s">
        <v>2268</v>
      </c>
      <c r="H24" s="145">
        <v>262.62</v>
      </c>
      <c r="I24" s="145">
        <v>23.17</v>
      </c>
    </row>
    <row r="25" spans="1:9" ht="30" x14ac:dyDescent="0.25">
      <c r="A25" s="142" t="s">
        <v>163</v>
      </c>
      <c r="B25" s="142" t="s">
        <v>2430</v>
      </c>
      <c r="C25" s="142" t="s">
        <v>2376</v>
      </c>
      <c r="D25" s="143">
        <v>43446</v>
      </c>
      <c r="E25" s="142" t="s">
        <v>2377</v>
      </c>
      <c r="F25" s="144" t="s">
        <v>2368</v>
      </c>
      <c r="G25" s="144" t="s">
        <v>2268</v>
      </c>
      <c r="H25" s="145">
        <v>424.54</v>
      </c>
      <c r="I25" s="145">
        <v>37.46</v>
      </c>
    </row>
    <row r="26" spans="1:9" ht="30" x14ac:dyDescent="0.25">
      <c r="A26" s="142" t="s">
        <v>163</v>
      </c>
      <c r="B26" s="142" t="s">
        <v>2430</v>
      </c>
      <c r="C26" s="142" t="s">
        <v>1</v>
      </c>
      <c r="D26" s="143">
        <v>43446</v>
      </c>
      <c r="E26" s="142" t="s">
        <v>2377</v>
      </c>
      <c r="F26" s="144" t="s">
        <v>2258</v>
      </c>
      <c r="G26" s="144" t="s">
        <v>2268</v>
      </c>
      <c r="H26" s="145">
        <v>424.54</v>
      </c>
      <c r="I26" s="145">
        <v>37.46</v>
      </c>
    </row>
    <row r="27" spans="1:9" ht="30" x14ac:dyDescent="0.25">
      <c r="A27" s="142" t="s">
        <v>166</v>
      </c>
      <c r="B27" s="142" t="s">
        <v>2430</v>
      </c>
      <c r="C27" s="142" t="s">
        <v>2376</v>
      </c>
      <c r="D27" s="143">
        <v>43418</v>
      </c>
      <c r="E27" s="142" t="s">
        <v>2378</v>
      </c>
      <c r="F27" s="144" t="s">
        <v>2368</v>
      </c>
      <c r="G27" s="144" t="s">
        <v>2268</v>
      </c>
      <c r="H27" s="145">
        <v>896.55</v>
      </c>
      <c r="I27" s="145">
        <v>79.099999999999994</v>
      </c>
    </row>
    <row r="28" spans="1:9" ht="30" x14ac:dyDescent="0.25">
      <c r="A28" s="142" t="s">
        <v>166</v>
      </c>
      <c r="B28" s="142" t="s">
        <v>2430</v>
      </c>
      <c r="C28" s="142" t="s">
        <v>1</v>
      </c>
      <c r="D28" s="143">
        <v>43418</v>
      </c>
      <c r="E28" s="142" t="s">
        <v>2378</v>
      </c>
      <c r="F28" s="144" t="s">
        <v>2258</v>
      </c>
      <c r="G28" s="144" t="s">
        <v>2268</v>
      </c>
      <c r="H28" s="145">
        <v>896.55</v>
      </c>
      <c r="I28" s="145">
        <v>79.099999999999994</v>
      </c>
    </row>
    <row r="29" spans="1:9" ht="30" x14ac:dyDescent="0.25">
      <c r="A29" s="142" t="s">
        <v>170</v>
      </c>
      <c r="B29" s="142" t="s">
        <v>2430</v>
      </c>
      <c r="C29" s="142" t="s">
        <v>2379</v>
      </c>
      <c r="D29" s="143">
        <v>43144</v>
      </c>
      <c r="E29" s="142" t="s">
        <v>2380</v>
      </c>
      <c r="F29" s="144" t="s">
        <v>2368</v>
      </c>
      <c r="G29" s="144" t="s">
        <v>2268</v>
      </c>
      <c r="H29" s="145">
        <v>924.23</v>
      </c>
      <c r="I29" s="145">
        <v>81.55</v>
      </c>
    </row>
    <row r="30" spans="1:9" ht="30" x14ac:dyDescent="0.25">
      <c r="A30" s="142" t="s">
        <v>170</v>
      </c>
      <c r="B30" s="142" t="s">
        <v>2430</v>
      </c>
      <c r="C30" s="142" t="s">
        <v>1</v>
      </c>
      <c r="D30" s="143">
        <v>43144</v>
      </c>
      <c r="E30" s="142" t="s">
        <v>2380</v>
      </c>
      <c r="F30" s="144" t="s">
        <v>2258</v>
      </c>
      <c r="G30" s="144" t="s">
        <v>2268</v>
      </c>
      <c r="H30" s="145">
        <v>924.23</v>
      </c>
      <c r="I30" s="145">
        <v>81.55</v>
      </c>
    </row>
    <row r="31" spans="1:9" ht="30" x14ac:dyDescent="0.25">
      <c r="A31" s="142" t="s">
        <v>271</v>
      </c>
      <c r="B31" s="142" t="s">
        <v>2430</v>
      </c>
      <c r="C31" s="142" t="s">
        <v>2381</v>
      </c>
      <c r="D31" s="143">
        <v>43476</v>
      </c>
      <c r="E31" s="142" t="s">
        <v>2382</v>
      </c>
      <c r="F31" s="144" t="s">
        <v>2368</v>
      </c>
      <c r="G31" s="144" t="s">
        <v>2268</v>
      </c>
      <c r="H31" s="145">
        <v>733.63</v>
      </c>
      <c r="I31" s="145">
        <v>64.73</v>
      </c>
    </row>
    <row r="32" spans="1:9" ht="30" x14ac:dyDescent="0.25">
      <c r="A32" s="142" t="s">
        <v>271</v>
      </c>
      <c r="B32" s="142" t="s">
        <v>2430</v>
      </c>
      <c r="C32" s="142" t="s">
        <v>1</v>
      </c>
      <c r="D32" s="143">
        <v>43476</v>
      </c>
      <c r="E32" s="142" t="s">
        <v>2382</v>
      </c>
      <c r="F32" s="144" t="s">
        <v>2258</v>
      </c>
      <c r="G32" s="144" t="s">
        <v>2268</v>
      </c>
      <c r="H32" s="145">
        <v>733.63</v>
      </c>
      <c r="I32" s="145">
        <v>64.73</v>
      </c>
    </row>
    <row r="33" spans="1:9" ht="30" x14ac:dyDescent="0.25">
      <c r="A33" s="142" t="s">
        <v>271</v>
      </c>
      <c r="B33" s="142" t="s">
        <v>2430</v>
      </c>
      <c r="C33" s="142" t="s">
        <v>2381</v>
      </c>
      <c r="D33" s="143">
        <v>43613</v>
      </c>
      <c r="E33" s="142" t="s">
        <v>2383</v>
      </c>
      <c r="F33" s="144" t="s">
        <v>2368</v>
      </c>
      <c r="G33" s="144" t="s">
        <v>2268</v>
      </c>
      <c r="H33" s="145">
        <v>179.76</v>
      </c>
      <c r="I33" s="145">
        <v>15.86</v>
      </c>
    </row>
    <row r="34" spans="1:9" ht="30" x14ac:dyDescent="0.25">
      <c r="A34" s="142" t="s">
        <v>271</v>
      </c>
      <c r="B34" s="142" t="s">
        <v>2430</v>
      </c>
      <c r="C34" s="142" t="s">
        <v>1</v>
      </c>
      <c r="D34" s="143">
        <v>43613</v>
      </c>
      <c r="E34" s="142" t="s">
        <v>2383</v>
      </c>
      <c r="F34" s="144" t="s">
        <v>2258</v>
      </c>
      <c r="G34" s="144" t="s">
        <v>2268</v>
      </c>
      <c r="H34" s="145">
        <v>179.76</v>
      </c>
      <c r="I34" s="145">
        <v>15.86</v>
      </c>
    </row>
    <row r="35" spans="1:9" ht="30" x14ac:dyDescent="0.25">
      <c r="A35" s="142" t="s">
        <v>271</v>
      </c>
      <c r="B35" s="142" t="s">
        <v>2430</v>
      </c>
      <c r="C35" s="142" t="s">
        <v>2384</v>
      </c>
      <c r="D35" s="143">
        <v>43763</v>
      </c>
      <c r="E35" s="142" t="s">
        <v>2274</v>
      </c>
      <c r="F35" s="144" t="s">
        <v>2368</v>
      </c>
      <c r="G35" s="144" t="s">
        <v>2429</v>
      </c>
      <c r="H35" s="145">
        <v>100.4</v>
      </c>
      <c r="I35" s="145">
        <v>8.86</v>
      </c>
    </row>
    <row r="36" spans="1:9" ht="30" x14ac:dyDescent="0.25">
      <c r="A36" s="142" t="s">
        <v>271</v>
      </c>
      <c r="B36" s="142" t="s">
        <v>2430</v>
      </c>
      <c r="C36" s="142" t="s">
        <v>1</v>
      </c>
      <c r="D36" s="143">
        <v>43763</v>
      </c>
      <c r="E36" s="142" t="s">
        <v>2274</v>
      </c>
      <c r="F36" s="144" t="s">
        <v>2258</v>
      </c>
      <c r="G36" s="144" t="s">
        <v>2429</v>
      </c>
      <c r="H36" s="145">
        <v>100.4</v>
      </c>
      <c r="I36" s="145">
        <v>8.86</v>
      </c>
    </row>
    <row r="37" spans="1:9" ht="30" x14ac:dyDescent="0.25">
      <c r="A37" s="142" t="s">
        <v>271</v>
      </c>
      <c r="B37" s="142" t="s">
        <v>2430</v>
      </c>
      <c r="C37" s="142" t="s">
        <v>2384</v>
      </c>
      <c r="D37" s="143">
        <v>43879</v>
      </c>
      <c r="E37" s="142" t="s">
        <v>2275</v>
      </c>
      <c r="F37" s="144" t="s">
        <v>2368</v>
      </c>
      <c r="G37" s="144" t="s">
        <v>2429</v>
      </c>
      <c r="H37" s="145">
        <v>126.83</v>
      </c>
      <c r="I37" s="145">
        <v>11.19</v>
      </c>
    </row>
    <row r="38" spans="1:9" ht="30" x14ac:dyDescent="0.25">
      <c r="A38" s="142" t="s">
        <v>271</v>
      </c>
      <c r="B38" s="142" t="s">
        <v>2430</v>
      </c>
      <c r="C38" s="142" t="s">
        <v>1</v>
      </c>
      <c r="D38" s="143">
        <v>43879</v>
      </c>
      <c r="E38" s="142" t="s">
        <v>2275</v>
      </c>
      <c r="F38" s="144" t="s">
        <v>2258</v>
      </c>
      <c r="G38" s="144" t="s">
        <v>2429</v>
      </c>
      <c r="H38" s="145">
        <v>126.83</v>
      </c>
      <c r="I38" s="145">
        <v>11.19</v>
      </c>
    </row>
    <row r="39" spans="1:9" ht="30" x14ac:dyDescent="0.25">
      <c r="A39" s="142" t="s">
        <v>271</v>
      </c>
      <c r="B39" s="142" t="s">
        <v>2430</v>
      </c>
      <c r="C39" s="142" t="s">
        <v>2384</v>
      </c>
      <c r="D39" s="143">
        <v>44028</v>
      </c>
      <c r="E39" s="142" t="s">
        <v>2276</v>
      </c>
      <c r="F39" s="144" t="s">
        <v>2368</v>
      </c>
      <c r="G39" s="144" t="s">
        <v>2429</v>
      </c>
      <c r="H39" s="145">
        <v>2603.13</v>
      </c>
      <c r="I39" s="145">
        <v>229.69</v>
      </c>
    </row>
    <row r="40" spans="1:9" ht="30" x14ac:dyDescent="0.25">
      <c r="A40" s="142" t="s">
        <v>271</v>
      </c>
      <c r="B40" s="142" t="s">
        <v>2430</v>
      </c>
      <c r="C40" s="142" t="s">
        <v>1</v>
      </c>
      <c r="D40" s="143">
        <v>44028</v>
      </c>
      <c r="E40" s="142" t="s">
        <v>2276</v>
      </c>
      <c r="F40" s="144" t="s">
        <v>2258</v>
      </c>
      <c r="G40" s="144" t="s">
        <v>2429</v>
      </c>
      <c r="H40" s="145">
        <v>2603.13</v>
      </c>
      <c r="I40" s="145">
        <v>229.69</v>
      </c>
    </row>
    <row r="41" spans="1:9" ht="30" x14ac:dyDescent="0.25">
      <c r="A41" s="142" t="s">
        <v>271</v>
      </c>
      <c r="B41" s="142" t="s">
        <v>2430</v>
      </c>
      <c r="C41" s="142" t="s">
        <v>2384</v>
      </c>
      <c r="D41" s="143">
        <v>44028</v>
      </c>
      <c r="E41" s="142" t="s">
        <v>2277</v>
      </c>
      <c r="F41" s="144" t="s">
        <v>2368</v>
      </c>
      <c r="G41" s="144" t="s">
        <v>2429</v>
      </c>
      <c r="H41" s="145">
        <v>677.08</v>
      </c>
      <c r="I41" s="145">
        <v>59.74</v>
      </c>
    </row>
    <row r="42" spans="1:9" ht="30" x14ac:dyDescent="0.25">
      <c r="A42" s="142" t="s">
        <v>271</v>
      </c>
      <c r="B42" s="142" t="s">
        <v>2430</v>
      </c>
      <c r="C42" s="142" t="s">
        <v>1</v>
      </c>
      <c r="D42" s="143">
        <v>44028</v>
      </c>
      <c r="E42" s="142" t="s">
        <v>2277</v>
      </c>
      <c r="F42" s="144" t="s">
        <v>2258</v>
      </c>
      <c r="G42" s="144" t="s">
        <v>2429</v>
      </c>
      <c r="H42" s="145">
        <v>677.08</v>
      </c>
      <c r="I42" s="145">
        <v>59.74</v>
      </c>
    </row>
    <row r="43" spans="1:9" ht="30" x14ac:dyDescent="0.25">
      <c r="A43" s="142" t="s">
        <v>280</v>
      </c>
      <c r="B43" s="142" t="s">
        <v>2430</v>
      </c>
      <c r="C43" s="142" t="s">
        <v>2367</v>
      </c>
      <c r="D43" s="143">
        <v>43410</v>
      </c>
      <c r="E43" s="142" t="s">
        <v>2385</v>
      </c>
      <c r="F43" s="144" t="s">
        <v>2368</v>
      </c>
      <c r="G43" s="144" t="s">
        <v>2268</v>
      </c>
      <c r="H43" s="145">
        <v>11.9</v>
      </c>
      <c r="I43" s="145">
        <v>1.05</v>
      </c>
    </row>
    <row r="44" spans="1:9" ht="30" x14ac:dyDescent="0.25">
      <c r="A44" s="142" t="s">
        <v>280</v>
      </c>
      <c r="B44" s="142" t="s">
        <v>2430</v>
      </c>
      <c r="C44" s="142" t="s">
        <v>1</v>
      </c>
      <c r="D44" s="143">
        <v>43410</v>
      </c>
      <c r="E44" s="142" t="s">
        <v>2385</v>
      </c>
      <c r="F44" s="144" t="s">
        <v>2258</v>
      </c>
      <c r="G44" s="144" t="s">
        <v>2268</v>
      </c>
      <c r="H44" s="145">
        <v>11.9</v>
      </c>
      <c r="I44" s="145">
        <v>1.05</v>
      </c>
    </row>
    <row r="45" spans="1:9" ht="30" x14ac:dyDescent="0.25">
      <c r="A45" s="142" t="s">
        <v>385</v>
      </c>
      <c r="B45" s="142" t="s">
        <v>2430</v>
      </c>
      <c r="C45" s="142" t="s">
        <v>2386</v>
      </c>
      <c r="D45" s="143">
        <v>42916</v>
      </c>
      <c r="E45" s="142" t="s">
        <v>2278</v>
      </c>
      <c r="F45" s="144" t="s">
        <v>2368</v>
      </c>
      <c r="G45" s="144" t="s">
        <v>2268</v>
      </c>
      <c r="H45" s="145">
        <v>89.34</v>
      </c>
      <c r="I45" s="145">
        <v>7.88</v>
      </c>
    </row>
    <row r="46" spans="1:9" ht="30" x14ac:dyDescent="0.25">
      <c r="A46" s="142" t="s">
        <v>385</v>
      </c>
      <c r="B46" s="142" t="s">
        <v>2430</v>
      </c>
      <c r="C46" s="142" t="s">
        <v>1</v>
      </c>
      <c r="D46" s="143">
        <v>42916</v>
      </c>
      <c r="E46" s="142" t="s">
        <v>2278</v>
      </c>
      <c r="F46" s="144" t="s">
        <v>2258</v>
      </c>
      <c r="G46" s="144" t="s">
        <v>2268</v>
      </c>
      <c r="H46" s="145">
        <v>89.34</v>
      </c>
      <c r="I46" s="145">
        <v>7.88</v>
      </c>
    </row>
    <row r="47" spans="1:9" ht="30" x14ac:dyDescent="0.25">
      <c r="A47" s="142" t="s">
        <v>385</v>
      </c>
      <c r="B47" s="142" t="s">
        <v>2430</v>
      </c>
      <c r="C47" s="142" t="s">
        <v>2367</v>
      </c>
      <c r="D47" s="143">
        <v>43922</v>
      </c>
      <c r="E47" s="142" t="s">
        <v>2279</v>
      </c>
      <c r="F47" s="144" t="s">
        <v>2368</v>
      </c>
      <c r="G47" s="144" t="s">
        <v>2429</v>
      </c>
      <c r="H47" s="145">
        <v>1184.78</v>
      </c>
      <c r="I47" s="145">
        <v>104.54</v>
      </c>
    </row>
    <row r="48" spans="1:9" ht="30" x14ac:dyDescent="0.25">
      <c r="A48" s="142" t="s">
        <v>385</v>
      </c>
      <c r="B48" s="142" t="s">
        <v>2430</v>
      </c>
      <c r="C48" s="142" t="s">
        <v>1</v>
      </c>
      <c r="D48" s="143">
        <v>43922</v>
      </c>
      <c r="E48" s="142" t="s">
        <v>2279</v>
      </c>
      <c r="F48" s="144" t="s">
        <v>2258</v>
      </c>
      <c r="G48" s="144" t="s">
        <v>2429</v>
      </c>
      <c r="H48" s="145">
        <v>1184.78</v>
      </c>
      <c r="I48" s="145">
        <v>104.54</v>
      </c>
    </row>
    <row r="49" spans="1:9" ht="30" x14ac:dyDescent="0.25">
      <c r="A49" s="142" t="s">
        <v>410</v>
      </c>
      <c r="B49" s="142" t="s">
        <v>2430</v>
      </c>
      <c r="C49" s="142" t="s">
        <v>2384</v>
      </c>
      <c r="D49" s="143">
        <v>43027</v>
      </c>
      <c r="E49" s="142" t="s">
        <v>2280</v>
      </c>
      <c r="F49" s="144" t="s">
        <v>2368</v>
      </c>
      <c r="G49" s="144" t="s">
        <v>2268</v>
      </c>
      <c r="H49" s="145">
        <v>1535.43</v>
      </c>
      <c r="I49" s="145">
        <v>135.47999999999999</v>
      </c>
    </row>
    <row r="50" spans="1:9" ht="30" x14ac:dyDescent="0.25">
      <c r="A50" s="142" t="s">
        <v>410</v>
      </c>
      <c r="B50" s="142" t="s">
        <v>2430</v>
      </c>
      <c r="C50" s="142" t="s">
        <v>1</v>
      </c>
      <c r="D50" s="143">
        <v>43027</v>
      </c>
      <c r="E50" s="142" t="s">
        <v>2280</v>
      </c>
      <c r="F50" s="144" t="s">
        <v>2258</v>
      </c>
      <c r="G50" s="144" t="s">
        <v>2268</v>
      </c>
      <c r="H50" s="145">
        <v>1535.43</v>
      </c>
      <c r="I50" s="145">
        <v>135.47999999999999</v>
      </c>
    </row>
    <row r="51" spans="1:9" ht="30" x14ac:dyDescent="0.25">
      <c r="A51" s="142" t="s">
        <v>410</v>
      </c>
      <c r="B51" s="142" t="s">
        <v>2430</v>
      </c>
      <c r="C51" s="142" t="s">
        <v>2387</v>
      </c>
      <c r="D51" s="143">
        <v>43945</v>
      </c>
      <c r="E51" s="142" t="s">
        <v>2281</v>
      </c>
      <c r="F51" s="144" t="s">
        <v>2368</v>
      </c>
      <c r="G51" s="144" t="s">
        <v>2429</v>
      </c>
      <c r="H51" s="145">
        <v>131</v>
      </c>
      <c r="I51" s="145">
        <v>11.56</v>
      </c>
    </row>
    <row r="52" spans="1:9" ht="30" x14ac:dyDescent="0.25">
      <c r="A52" s="142" t="s">
        <v>410</v>
      </c>
      <c r="B52" s="142" t="s">
        <v>2430</v>
      </c>
      <c r="C52" s="142" t="s">
        <v>1</v>
      </c>
      <c r="D52" s="143">
        <v>43945</v>
      </c>
      <c r="E52" s="142" t="s">
        <v>2281</v>
      </c>
      <c r="F52" s="144" t="s">
        <v>2258</v>
      </c>
      <c r="G52" s="144" t="s">
        <v>2429</v>
      </c>
      <c r="H52" s="145">
        <v>131</v>
      </c>
      <c r="I52" s="145">
        <v>11.56</v>
      </c>
    </row>
    <row r="53" spans="1:9" ht="30" x14ac:dyDescent="0.25">
      <c r="A53" s="142" t="s">
        <v>437</v>
      </c>
      <c r="B53" s="142" t="s">
        <v>2430</v>
      </c>
      <c r="C53" s="142" t="s">
        <v>2388</v>
      </c>
      <c r="D53" s="143">
        <v>42975</v>
      </c>
      <c r="E53" s="142" t="s">
        <v>2389</v>
      </c>
      <c r="F53" s="144" t="s">
        <v>2368</v>
      </c>
      <c r="G53" s="144" t="s">
        <v>2268</v>
      </c>
      <c r="H53" s="145">
        <v>148.80000000000001</v>
      </c>
      <c r="I53" s="145">
        <v>13.13</v>
      </c>
    </row>
    <row r="54" spans="1:9" ht="30" x14ac:dyDescent="0.25">
      <c r="A54" s="142" t="s">
        <v>437</v>
      </c>
      <c r="B54" s="142" t="s">
        <v>2430</v>
      </c>
      <c r="C54" s="142" t="s">
        <v>1</v>
      </c>
      <c r="D54" s="143">
        <v>42975</v>
      </c>
      <c r="E54" s="142" t="s">
        <v>2389</v>
      </c>
      <c r="F54" s="144" t="s">
        <v>2258</v>
      </c>
      <c r="G54" s="144" t="s">
        <v>2268</v>
      </c>
      <c r="H54" s="145">
        <v>148.80000000000001</v>
      </c>
      <c r="I54" s="145">
        <v>13.13</v>
      </c>
    </row>
    <row r="55" spans="1:9" ht="30" x14ac:dyDescent="0.25">
      <c r="A55" s="142" t="s">
        <v>437</v>
      </c>
      <c r="B55" s="142" t="s">
        <v>2430</v>
      </c>
      <c r="C55" s="142" t="s">
        <v>2388</v>
      </c>
      <c r="D55" s="143">
        <v>43181</v>
      </c>
      <c r="E55" s="142" t="s">
        <v>2390</v>
      </c>
      <c r="F55" s="144" t="s">
        <v>2368</v>
      </c>
      <c r="G55" s="144" t="s">
        <v>2268</v>
      </c>
      <c r="H55" s="145">
        <v>956.25</v>
      </c>
      <c r="I55" s="145">
        <v>84.37</v>
      </c>
    </row>
    <row r="56" spans="1:9" ht="30" x14ac:dyDescent="0.25">
      <c r="A56" s="142" t="s">
        <v>437</v>
      </c>
      <c r="B56" s="142" t="s">
        <v>2430</v>
      </c>
      <c r="C56" s="142" t="s">
        <v>1</v>
      </c>
      <c r="D56" s="143">
        <v>43181</v>
      </c>
      <c r="E56" s="142" t="s">
        <v>2390</v>
      </c>
      <c r="F56" s="144" t="s">
        <v>2258</v>
      </c>
      <c r="G56" s="144" t="s">
        <v>2268</v>
      </c>
      <c r="H56" s="145">
        <v>956.25</v>
      </c>
      <c r="I56" s="145">
        <v>84.37</v>
      </c>
    </row>
    <row r="57" spans="1:9" ht="30" x14ac:dyDescent="0.25">
      <c r="A57" s="142" t="s">
        <v>454</v>
      </c>
      <c r="B57" s="142" t="s">
        <v>2430</v>
      </c>
      <c r="C57" s="142" t="s">
        <v>2376</v>
      </c>
      <c r="D57" s="143">
        <v>43392</v>
      </c>
      <c r="E57" s="142" t="s">
        <v>2391</v>
      </c>
      <c r="F57" s="144" t="s">
        <v>2368</v>
      </c>
      <c r="G57" s="144" t="s">
        <v>2268</v>
      </c>
      <c r="H57" s="145">
        <v>277.11</v>
      </c>
      <c r="I57" s="145">
        <v>24.45</v>
      </c>
    </row>
    <row r="58" spans="1:9" ht="30" x14ac:dyDescent="0.25">
      <c r="A58" s="142" t="s">
        <v>454</v>
      </c>
      <c r="B58" s="142" t="s">
        <v>2430</v>
      </c>
      <c r="C58" s="142" t="s">
        <v>1</v>
      </c>
      <c r="D58" s="143">
        <v>43392</v>
      </c>
      <c r="E58" s="142" t="s">
        <v>2391</v>
      </c>
      <c r="F58" s="144" t="s">
        <v>2258</v>
      </c>
      <c r="G58" s="144" t="s">
        <v>2268</v>
      </c>
      <c r="H58" s="145">
        <v>277.11</v>
      </c>
      <c r="I58" s="145">
        <v>24.45</v>
      </c>
    </row>
    <row r="59" spans="1:9" ht="30" x14ac:dyDescent="0.25">
      <c r="A59" s="142" t="s">
        <v>454</v>
      </c>
      <c r="B59" s="142" t="s">
        <v>2430</v>
      </c>
      <c r="C59" s="142" t="s">
        <v>2376</v>
      </c>
      <c r="D59" s="143">
        <v>43502</v>
      </c>
      <c r="E59" s="142" t="s">
        <v>2392</v>
      </c>
      <c r="F59" s="144" t="s">
        <v>2368</v>
      </c>
      <c r="G59" s="144" t="s">
        <v>2268</v>
      </c>
      <c r="H59" s="145">
        <v>605.65</v>
      </c>
      <c r="I59" s="145">
        <v>53.44</v>
      </c>
    </row>
    <row r="60" spans="1:9" ht="30" x14ac:dyDescent="0.25">
      <c r="A60" s="142" t="s">
        <v>454</v>
      </c>
      <c r="B60" s="142" t="s">
        <v>2430</v>
      </c>
      <c r="C60" s="142" t="s">
        <v>1</v>
      </c>
      <c r="D60" s="143">
        <v>43502</v>
      </c>
      <c r="E60" s="142" t="s">
        <v>2392</v>
      </c>
      <c r="F60" s="144" t="s">
        <v>2258</v>
      </c>
      <c r="G60" s="144" t="s">
        <v>2268</v>
      </c>
      <c r="H60" s="145">
        <v>605.65</v>
      </c>
      <c r="I60" s="145">
        <v>53.44</v>
      </c>
    </row>
    <row r="61" spans="1:9" ht="30" x14ac:dyDescent="0.25">
      <c r="A61" s="142" t="s">
        <v>454</v>
      </c>
      <c r="B61" s="142" t="s">
        <v>2430</v>
      </c>
      <c r="C61" s="142" t="s">
        <v>2393</v>
      </c>
      <c r="D61" s="143">
        <v>43784</v>
      </c>
      <c r="E61" s="142" t="s">
        <v>2282</v>
      </c>
      <c r="F61" s="144" t="s">
        <v>2368</v>
      </c>
      <c r="G61" s="144" t="s">
        <v>2429</v>
      </c>
      <c r="H61" s="145">
        <v>1040.6400000000001</v>
      </c>
      <c r="I61" s="145">
        <v>91.83</v>
      </c>
    </row>
    <row r="62" spans="1:9" ht="30" x14ac:dyDescent="0.25">
      <c r="A62" s="142" t="s">
        <v>454</v>
      </c>
      <c r="B62" s="142" t="s">
        <v>2430</v>
      </c>
      <c r="C62" s="142" t="s">
        <v>1</v>
      </c>
      <c r="D62" s="143">
        <v>43784</v>
      </c>
      <c r="E62" s="142" t="s">
        <v>2282</v>
      </c>
      <c r="F62" s="144" t="s">
        <v>2258</v>
      </c>
      <c r="G62" s="144" t="s">
        <v>2429</v>
      </c>
      <c r="H62" s="145">
        <v>1040.6400000000001</v>
      </c>
      <c r="I62" s="145">
        <v>91.83</v>
      </c>
    </row>
    <row r="63" spans="1:9" ht="30" x14ac:dyDescent="0.25">
      <c r="A63" s="142" t="s">
        <v>454</v>
      </c>
      <c r="B63" s="142" t="s">
        <v>2430</v>
      </c>
      <c r="C63" s="142" t="s">
        <v>2393</v>
      </c>
      <c r="D63" s="143">
        <v>43915</v>
      </c>
      <c r="E63" s="142" t="s">
        <v>2283</v>
      </c>
      <c r="F63" s="144" t="s">
        <v>2368</v>
      </c>
      <c r="G63" s="144" t="s">
        <v>2429</v>
      </c>
      <c r="H63" s="145">
        <v>52666.52</v>
      </c>
      <c r="I63" s="145">
        <v>4647.04</v>
      </c>
    </row>
    <row r="64" spans="1:9" ht="30" x14ac:dyDescent="0.25">
      <c r="A64" s="142" t="s">
        <v>454</v>
      </c>
      <c r="B64" s="142" t="s">
        <v>2430</v>
      </c>
      <c r="C64" s="142" t="s">
        <v>1</v>
      </c>
      <c r="D64" s="143">
        <v>43915</v>
      </c>
      <c r="E64" s="142" t="s">
        <v>2283</v>
      </c>
      <c r="F64" s="144" t="s">
        <v>2258</v>
      </c>
      <c r="G64" s="144" t="s">
        <v>2429</v>
      </c>
      <c r="H64" s="145">
        <v>52666.52</v>
      </c>
      <c r="I64" s="145">
        <v>4647.04</v>
      </c>
    </row>
    <row r="65" spans="1:9" ht="30" x14ac:dyDescent="0.25">
      <c r="A65" s="142" t="s">
        <v>465</v>
      </c>
      <c r="B65" s="142" t="s">
        <v>2430</v>
      </c>
      <c r="C65" s="142" t="s">
        <v>2388</v>
      </c>
      <c r="D65" s="143">
        <v>42996</v>
      </c>
      <c r="E65" s="142" t="s">
        <v>2394</v>
      </c>
      <c r="F65" s="144" t="s">
        <v>2368</v>
      </c>
      <c r="G65" s="144" t="s">
        <v>2268</v>
      </c>
      <c r="H65" s="145">
        <v>83.56</v>
      </c>
      <c r="I65" s="145">
        <v>7.37</v>
      </c>
    </row>
    <row r="66" spans="1:9" ht="30" x14ac:dyDescent="0.25">
      <c r="A66" s="142" t="s">
        <v>465</v>
      </c>
      <c r="B66" s="142" t="s">
        <v>2430</v>
      </c>
      <c r="C66" s="142" t="s">
        <v>1</v>
      </c>
      <c r="D66" s="143">
        <v>42996</v>
      </c>
      <c r="E66" s="142" t="s">
        <v>2394</v>
      </c>
      <c r="F66" s="144" t="s">
        <v>2258</v>
      </c>
      <c r="G66" s="144" t="s">
        <v>2268</v>
      </c>
      <c r="H66" s="145">
        <v>83.56</v>
      </c>
      <c r="I66" s="145">
        <v>7.37</v>
      </c>
    </row>
    <row r="67" spans="1:9" ht="30" x14ac:dyDescent="0.25">
      <c r="A67" s="142" t="s">
        <v>465</v>
      </c>
      <c r="B67" s="142" t="s">
        <v>2430</v>
      </c>
      <c r="C67" s="142" t="s">
        <v>2386</v>
      </c>
      <c r="D67" s="143">
        <v>43061</v>
      </c>
      <c r="E67" s="142" t="s">
        <v>2395</v>
      </c>
      <c r="F67" s="144" t="s">
        <v>2368</v>
      </c>
      <c r="G67" s="144" t="s">
        <v>2268</v>
      </c>
      <c r="H67" s="145">
        <v>460.05</v>
      </c>
      <c r="I67" s="145">
        <v>40.590000000000003</v>
      </c>
    </row>
    <row r="68" spans="1:9" ht="30" x14ac:dyDescent="0.25">
      <c r="A68" s="142" t="s">
        <v>465</v>
      </c>
      <c r="B68" s="142" t="s">
        <v>2430</v>
      </c>
      <c r="C68" s="142" t="s">
        <v>1</v>
      </c>
      <c r="D68" s="143">
        <v>43061</v>
      </c>
      <c r="E68" s="142" t="s">
        <v>2395</v>
      </c>
      <c r="F68" s="144" t="s">
        <v>2258</v>
      </c>
      <c r="G68" s="144" t="s">
        <v>2268</v>
      </c>
      <c r="H68" s="145">
        <v>460.05</v>
      </c>
      <c r="I68" s="145">
        <v>40.590000000000003</v>
      </c>
    </row>
    <row r="69" spans="1:9" ht="30" x14ac:dyDescent="0.25">
      <c r="A69" s="142" t="s">
        <v>465</v>
      </c>
      <c r="B69" s="142" t="s">
        <v>2430</v>
      </c>
      <c r="C69" s="142" t="s">
        <v>2386</v>
      </c>
      <c r="D69" s="143">
        <v>43075</v>
      </c>
      <c r="E69" s="142" t="s">
        <v>2396</v>
      </c>
      <c r="F69" s="144" t="s">
        <v>2368</v>
      </c>
      <c r="G69" s="144" t="s">
        <v>2268</v>
      </c>
      <c r="H69" s="145">
        <v>267.8</v>
      </c>
      <c r="I69" s="145">
        <v>23.63</v>
      </c>
    </row>
    <row r="70" spans="1:9" ht="30" x14ac:dyDescent="0.25">
      <c r="A70" s="142" t="s">
        <v>465</v>
      </c>
      <c r="B70" s="142" t="s">
        <v>2430</v>
      </c>
      <c r="C70" s="142" t="s">
        <v>1</v>
      </c>
      <c r="D70" s="143">
        <v>43075</v>
      </c>
      <c r="E70" s="142" t="s">
        <v>2396</v>
      </c>
      <c r="F70" s="144" t="s">
        <v>2258</v>
      </c>
      <c r="G70" s="144" t="s">
        <v>2268</v>
      </c>
      <c r="H70" s="145">
        <v>267.8</v>
      </c>
      <c r="I70" s="145">
        <v>23.63</v>
      </c>
    </row>
    <row r="71" spans="1:9" ht="30" x14ac:dyDescent="0.25">
      <c r="A71" s="142" t="s">
        <v>465</v>
      </c>
      <c r="B71" s="142" t="s">
        <v>2430</v>
      </c>
      <c r="C71" s="142" t="s">
        <v>2393</v>
      </c>
      <c r="D71" s="143">
        <v>43930</v>
      </c>
      <c r="E71" s="142" t="s">
        <v>2351</v>
      </c>
      <c r="F71" s="144" t="s">
        <v>2368</v>
      </c>
      <c r="G71" s="144" t="s">
        <v>2428</v>
      </c>
      <c r="H71" s="145">
        <v>12.36</v>
      </c>
      <c r="I71" s="145">
        <v>1.0900000000000001</v>
      </c>
    </row>
    <row r="72" spans="1:9" ht="30" x14ac:dyDescent="0.25">
      <c r="A72" s="142" t="s">
        <v>465</v>
      </c>
      <c r="B72" s="142" t="s">
        <v>2431</v>
      </c>
      <c r="C72" s="142" t="s">
        <v>1</v>
      </c>
      <c r="D72" s="143">
        <v>43930</v>
      </c>
      <c r="E72" s="142" t="s">
        <v>2351</v>
      </c>
      <c r="F72" s="144" t="s">
        <v>2258</v>
      </c>
      <c r="G72" s="144" t="s">
        <v>2360</v>
      </c>
      <c r="H72" s="145">
        <v>12.36</v>
      </c>
      <c r="I72" s="145">
        <v>1.0900000000000001</v>
      </c>
    </row>
    <row r="73" spans="1:9" ht="30" x14ac:dyDescent="0.25">
      <c r="A73" s="142" t="s">
        <v>508</v>
      </c>
      <c r="B73" s="142" t="s">
        <v>2430</v>
      </c>
      <c r="C73" s="142" t="s">
        <v>2379</v>
      </c>
      <c r="D73" s="143">
        <v>43508</v>
      </c>
      <c r="E73" s="142" t="s">
        <v>2397</v>
      </c>
      <c r="F73" s="144" t="s">
        <v>2368</v>
      </c>
      <c r="G73" s="144" t="s">
        <v>2268</v>
      </c>
      <c r="H73" s="145">
        <v>389.35</v>
      </c>
      <c r="I73" s="145">
        <v>34.36</v>
      </c>
    </row>
    <row r="74" spans="1:9" ht="30" x14ac:dyDescent="0.25">
      <c r="A74" s="142" t="s">
        <v>508</v>
      </c>
      <c r="B74" s="142" t="s">
        <v>2430</v>
      </c>
      <c r="C74" s="142" t="s">
        <v>1</v>
      </c>
      <c r="D74" s="143">
        <v>43508</v>
      </c>
      <c r="E74" s="142" t="s">
        <v>2397</v>
      </c>
      <c r="F74" s="144" t="s">
        <v>2258</v>
      </c>
      <c r="G74" s="144" t="s">
        <v>2268</v>
      </c>
      <c r="H74" s="145">
        <v>389.35</v>
      </c>
      <c r="I74" s="145">
        <v>34.36</v>
      </c>
    </row>
    <row r="75" spans="1:9" ht="30" x14ac:dyDescent="0.25">
      <c r="A75" s="142" t="s">
        <v>508</v>
      </c>
      <c r="B75" s="142" t="s">
        <v>2430</v>
      </c>
      <c r="C75" s="142" t="s">
        <v>2369</v>
      </c>
      <c r="D75" s="143">
        <v>43907</v>
      </c>
      <c r="E75" s="142" t="s">
        <v>2284</v>
      </c>
      <c r="F75" s="144" t="s">
        <v>2368</v>
      </c>
      <c r="G75" s="144" t="s">
        <v>2429</v>
      </c>
      <c r="H75" s="145">
        <v>38.43</v>
      </c>
      <c r="I75" s="145">
        <v>3.39</v>
      </c>
    </row>
    <row r="76" spans="1:9" ht="30" x14ac:dyDescent="0.25">
      <c r="A76" s="142" t="s">
        <v>508</v>
      </c>
      <c r="B76" s="142" t="s">
        <v>2430</v>
      </c>
      <c r="C76" s="142" t="s">
        <v>1</v>
      </c>
      <c r="D76" s="143">
        <v>43907</v>
      </c>
      <c r="E76" s="142" t="s">
        <v>2284</v>
      </c>
      <c r="F76" s="144" t="s">
        <v>2258</v>
      </c>
      <c r="G76" s="144" t="s">
        <v>2429</v>
      </c>
      <c r="H76" s="145">
        <v>38.43</v>
      </c>
      <c r="I76" s="145">
        <v>3.39</v>
      </c>
    </row>
    <row r="77" spans="1:9" ht="30" x14ac:dyDescent="0.25">
      <c r="A77" s="142" t="s">
        <v>514</v>
      </c>
      <c r="B77" s="142" t="s">
        <v>2430</v>
      </c>
      <c r="C77" s="142" t="s">
        <v>2386</v>
      </c>
      <c r="D77" s="143">
        <v>43186</v>
      </c>
      <c r="E77" s="142" t="s">
        <v>2398</v>
      </c>
      <c r="F77" s="144" t="s">
        <v>2368</v>
      </c>
      <c r="G77" s="144" t="s">
        <v>2268</v>
      </c>
      <c r="H77" s="145">
        <v>1323.65</v>
      </c>
      <c r="I77" s="145">
        <v>116.79</v>
      </c>
    </row>
    <row r="78" spans="1:9" ht="30" x14ac:dyDescent="0.25">
      <c r="A78" s="142" t="s">
        <v>514</v>
      </c>
      <c r="B78" s="142" t="s">
        <v>2430</v>
      </c>
      <c r="C78" s="142" t="s">
        <v>1</v>
      </c>
      <c r="D78" s="143">
        <v>43186</v>
      </c>
      <c r="E78" s="142" t="s">
        <v>2398</v>
      </c>
      <c r="F78" s="144" t="s">
        <v>2258</v>
      </c>
      <c r="G78" s="144" t="s">
        <v>2268</v>
      </c>
      <c r="H78" s="145">
        <v>1323.65</v>
      </c>
      <c r="I78" s="145">
        <v>116.79</v>
      </c>
    </row>
    <row r="79" spans="1:9" ht="30" x14ac:dyDescent="0.25">
      <c r="A79" s="142" t="s">
        <v>534</v>
      </c>
      <c r="B79" s="142" t="s">
        <v>2430</v>
      </c>
      <c r="C79" s="142" t="s">
        <v>2399</v>
      </c>
      <c r="D79" s="143">
        <v>43886</v>
      </c>
      <c r="E79" s="142" t="s">
        <v>2352</v>
      </c>
      <c r="F79" s="144" t="s">
        <v>2368</v>
      </c>
      <c r="G79" s="144" t="s">
        <v>2428</v>
      </c>
      <c r="H79" s="145">
        <v>147.07</v>
      </c>
      <c r="I79" s="145">
        <v>12.97</v>
      </c>
    </row>
    <row r="80" spans="1:9" ht="30" x14ac:dyDescent="0.25">
      <c r="A80" s="142" t="s">
        <v>534</v>
      </c>
      <c r="B80" s="142" t="s">
        <v>2431</v>
      </c>
      <c r="C80" s="142" t="s">
        <v>1</v>
      </c>
      <c r="D80" s="143">
        <v>43886</v>
      </c>
      <c r="E80" s="142" t="s">
        <v>2352</v>
      </c>
      <c r="F80" s="144" t="s">
        <v>2258</v>
      </c>
      <c r="G80" s="144" t="s">
        <v>2360</v>
      </c>
      <c r="H80" s="145">
        <v>147.07</v>
      </c>
      <c r="I80" s="145">
        <v>12.97</v>
      </c>
    </row>
    <row r="81" spans="1:9" ht="30" x14ac:dyDescent="0.25">
      <c r="A81" s="142" t="s">
        <v>583</v>
      </c>
      <c r="B81" s="142" t="s">
        <v>2430</v>
      </c>
      <c r="C81" s="142" t="s">
        <v>2376</v>
      </c>
      <c r="D81" s="143">
        <v>44046</v>
      </c>
      <c r="E81" s="142" t="s">
        <v>2285</v>
      </c>
      <c r="F81" s="144" t="s">
        <v>2368</v>
      </c>
      <c r="G81" s="144" t="s">
        <v>2429</v>
      </c>
      <c r="H81" s="145">
        <v>204.26</v>
      </c>
      <c r="I81" s="145">
        <v>18.02</v>
      </c>
    </row>
    <row r="82" spans="1:9" ht="30" x14ac:dyDescent="0.25">
      <c r="A82" s="142" t="s">
        <v>583</v>
      </c>
      <c r="B82" s="142" t="s">
        <v>2430</v>
      </c>
      <c r="C82" s="142" t="s">
        <v>1</v>
      </c>
      <c r="D82" s="143">
        <v>44046</v>
      </c>
      <c r="E82" s="142" t="s">
        <v>2285</v>
      </c>
      <c r="F82" s="144" t="s">
        <v>2258</v>
      </c>
      <c r="G82" s="144" t="s">
        <v>2429</v>
      </c>
      <c r="H82" s="145">
        <v>204.26</v>
      </c>
      <c r="I82" s="145">
        <v>18.02</v>
      </c>
    </row>
    <row r="83" spans="1:9" ht="30" x14ac:dyDescent="0.25">
      <c r="A83" s="142" t="s">
        <v>603</v>
      </c>
      <c r="B83" s="142" t="s">
        <v>2430</v>
      </c>
      <c r="C83" s="142" t="s">
        <v>2388</v>
      </c>
      <c r="D83" s="143">
        <v>42845</v>
      </c>
      <c r="E83" s="142" t="s">
        <v>2400</v>
      </c>
      <c r="F83" s="144" t="s">
        <v>2368</v>
      </c>
      <c r="G83" s="144" t="s">
        <v>2268</v>
      </c>
      <c r="H83" s="145">
        <v>65.569999999999993</v>
      </c>
      <c r="I83" s="145">
        <v>5.79</v>
      </c>
    </row>
    <row r="84" spans="1:9" ht="30" x14ac:dyDescent="0.25">
      <c r="A84" s="142" t="s">
        <v>603</v>
      </c>
      <c r="B84" s="142" t="s">
        <v>2430</v>
      </c>
      <c r="C84" s="142" t="s">
        <v>2388</v>
      </c>
      <c r="D84" s="143">
        <v>42845</v>
      </c>
      <c r="E84" s="142" t="s">
        <v>2400</v>
      </c>
      <c r="F84" s="144" t="s">
        <v>2368</v>
      </c>
      <c r="G84" s="144" t="s">
        <v>2268</v>
      </c>
      <c r="H84" s="145">
        <v>15.47</v>
      </c>
      <c r="I84" s="145">
        <v>1.37</v>
      </c>
    </row>
    <row r="85" spans="1:9" ht="30" x14ac:dyDescent="0.25">
      <c r="A85" s="142" t="s">
        <v>603</v>
      </c>
      <c r="B85" s="142" t="s">
        <v>2430</v>
      </c>
      <c r="C85" s="142" t="s">
        <v>1</v>
      </c>
      <c r="D85" s="143">
        <v>42845</v>
      </c>
      <c r="E85" s="142" t="s">
        <v>2400</v>
      </c>
      <c r="F85" s="144" t="s">
        <v>2258</v>
      </c>
      <c r="G85" s="144" t="s">
        <v>2268</v>
      </c>
      <c r="H85" s="145">
        <v>65.569999999999993</v>
      </c>
      <c r="I85" s="145">
        <v>5.79</v>
      </c>
    </row>
    <row r="86" spans="1:9" ht="30" x14ac:dyDescent="0.25">
      <c r="A86" s="142" t="s">
        <v>603</v>
      </c>
      <c r="B86" s="142" t="s">
        <v>2430</v>
      </c>
      <c r="C86" s="142" t="s">
        <v>1</v>
      </c>
      <c r="D86" s="143">
        <v>42845</v>
      </c>
      <c r="E86" s="142" t="s">
        <v>2400</v>
      </c>
      <c r="F86" s="144" t="s">
        <v>2258</v>
      </c>
      <c r="G86" s="144" t="s">
        <v>2268</v>
      </c>
      <c r="H86" s="145">
        <v>15.47</v>
      </c>
      <c r="I86" s="145">
        <v>1.37</v>
      </c>
    </row>
    <row r="87" spans="1:9" ht="30" x14ac:dyDescent="0.25">
      <c r="A87" s="142" t="s">
        <v>696</v>
      </c>
      <c r="B87" s="142" t="s">
        <v>2430</v>
      </c>
      <c r="C87" s="142" t="s">
        <v>2379</v>
      </c>
      <c r="D87" s="143">
        <v>43196</v>
      </c>
      <c r="E87" s="142" t="s">
        <v>2401</v>
      </c>
      <c r="F87" s="144" t="s">
        <v>2368</v>
      </c>
      <c r="G87" s="144" t="s">
        <v>2268</v>
      </c>
      <c r="H87" s="145">
        <v>403.6</v>
      </c>
      <c r="I87" s="145">
        <v>0</v>
      </c>
    </row>
    <row r="88" spans="1:9" ht="30" x14ac:dyDescent="0.25">
      <c r="A88" s="142" t="s">
        <v>696</v>
      </c>
      <c r="B88" s="142" t="s">
        <v>2430</v>
      </c>
      <c r="C88" s="142" t="s">
        <v>1</v>
      </c>
      <c r="D88" s="143">
        <v>43196</v>
      </c>
      <c r="E88" s="142" t="s">
        <v>2401</v>
      </c>
      <c r="F88" s="144" t="s">
        <v>2258</v>
      </c>
      <c r="G88" s="144" t="s">
        <v>2268</v>
      </c>
      <c r="H88" s="145">
        <v>403.6</v>
      </c>
      <c r="I88" s="145">
        <v>0</v>
      </c>
    </row>
    <row r="89" spans="1:9" ht="30" x14ac:dyDescent="0.25">
      <c r="A89" s="142" t="s">
        <v>696</v>
      </c>
      <c r="B89" s="142" t="s">
        <v>2430</v>
      </c>
      <c r="C89" s="142" t="s">
        <v>2376</v>
      </c>
      <c r="D89" s="143">
        <v>43374</v>
      </c>
      <c r="E89" s="142" t="s">
        <v>2402</v>
      </c>
      <c r="F89" s="144" t="s">
        <v>2368</v>
      </c>
      <c r="G89" s="144" t="s">
        <v>2268</v>
      </c>
      <c r="H89" s="145">
        <v>186.2</v>
      </c>
      <c r="I89" s="145">
        <v>0</v>
      </c>
    </row>
    <row r="90" spans="1:9" ht="30" x14ac:dyDescent="0.25">
      <c r="A90" s="142" t="s">
        <v>696</v>
      </c>
      <c r="B90" s="142" t="s">
        <v>2430</v>
      </c>
      <c r="C90" s="142" t="s">
        <v>1</v>
      </c>
      <c r="D90" s="143">
        <v>43374</v>
      </c>
      <c r="E90" s="142" t="s">
        <v>2402</v>
      </c>
      <c r="F90" s="144" t="s">
        <v>2258</v>
      </c>
      <c r="G90" s="144" t="s">
        <v>2268</v>
      </c>
      <c r="H90" s="145">
        <v>186.2</v>
      </c>
      <c r="I90" s="145">
        <v>0</v>
      </c>
    </row>
    <row r="91" spans="1:9" ht="30" x14ac:dyDescent="0.25">
      <c r="A91" s="142" t="s">
        <v>696</v>
      </c>
      <c r="B91" s="142" t="s">
        <v>2430</v>
      </c>
      <c r="C91" s="142" t="s">
        <v>2367</v>
      </c>
      <c r="D91" s="143">
        <v>43629</v>
      </c>
      <c r="E91" s="142" t="s">
        <v>2403</v>
      </c>
      <c r="F91" s="144" t="s">
        <v>2368</v>
      </c>
      <c r="G91" s="144" t="s">
        <v>2268</v>
      </c>
      <c r="H91" s="145">
        <v>284.73</v>
      </c>
      <c r="I91" s="145">
        <v>0</v>
      </c>
    </row>
    <row r="92" spans="1:9" ht="30" x14ac:dyDescent="0.25">
      <c r="A92" s="142" t="s">
        <v>696</v>
      </c>
      <c r="B92" s="142" t="s">
        <v>2430</v>
      </c>
      <c r="C92" s="142" t="s">
        <v>1</v>
      </c>
      <c r="D92" s="143">
        <v>43629</v>
      </c>
      <c r="E92" s="142" t="s">
        <v>2403</v>
      </c>
      <c r="F92" s="144" t="s">
        <v>2258</v>
      </c>
      <c r="G92" s="144" t="s">
        <v>2268</v>
      </c>
      <c r="H92" s="145">
        <v>284.73</v>
      </c>
      <c r="I92" s="145">
        <v>0</v>
      </c>
    </row>
    <row r="93" spans="1:9" ht="30" x14ac:dyDescent="0.25">
      <c r="A93" s="142" t="s">
        <v>705</v>
      </c>
      <c r="B93" s="142" t="s">
        <v>2430</v>
      </c>
      <c r="C93" s="142" t="s">
        <v>2367</v>
      </c>
      <c r="D93" s="143">
        <v>43630</v>
      </c>
      <c r="E93" s="142" t="s">
        <v>2404</v>
      </c>
      <c r="F93" s="144" t="s">
        <v>2368</v>
      </c>
      <c r="G93" s="144" t="s">
        <v>2268</v>
      </c>
      <c r="H93" s="145">
        <v>107.4</v>
      </c>
      <c r="I93" s="145">
        <v>9.4700000000000006</v>
      </c>
    </row>
    <row r="94" spans="1:9" ht="30" x14ac:dyDescent="0.25">
      <c r="A94" s="142" t="s">
        <v>705</v>
      </c>
      <c r="B94" s="142" t="s">
        <v>2430</v>
      </c>
      <c r="C94" s="142" t="s">
        <v>1</v>
      </c>
      <c r="D94" s="143">
        <v>43630</v>
      </c>
      <c r="E94" s="142" t="s">
        <v>2404</v>
      </c>
      <c r="F94" s="144" t="s">
        <v>2258</v>
      </c>
      <c r="G94" s="144" t="s">
        <v>2268</v>
      </c>
      <c r="H94" s="145">
        <v>107.4</v>
      </c>
      <c r="I94" s="145">
        <v>9.4700000000000006</v>
      </c>
    </row>
    <row r="95" spans="1:9" ht="30" x14ac:dyDescent="0.25">
      <c r="A95" s="142" t="s">
        <v>707</v>
      </c>
      <c r="B95" s="142" t="s">
        <v>2430</v>
      </c>
      <c r="C95" s="142" t="s">
        <v>2381</v>
      </c>
      <c r="D95" s="143">
        <v>42975</v>
      </c>
      <c r="E95" s="142" t="s">
        <v>2405</v>
      </c>
      <c r="F95" s="144" t="s">
        <v>2368</v>
      </c>
      <c r="G95" s="144" t="s">
        <v>2268</v>
      </c>
      <c r="H95" s="145">
        <v>1134.56</v>
      </c>
      <c r="I95" s="145">
        <v>100.11</v>
      </c>
    </row>
    <row r="96" spans="1:9" ht="30" x14ac:dyDescent="0.25">
      <c r="A96" s="142" t="s">
        <v>707</v>
      </c>
      <c r="B96" s="142" t="s">
        <v>2430</v>
      </c>
      <c r="C96" s="142" t="s">
        <v>1</v>
      </c>
      <c r="D96" s="143">
        <v>42975</v>
      </c>
      <c r="E96" s="142" t="s">
        <v>2405</v>
      </c>
      <c r="F96" s="144" t="s">
        <v>2258</v>
      </c>
      <c r="G96" s="144" t="s">
        <v>2268</v>
      </c>
      <c r="H96" s="145">
        <v>1134.56</v>
      </c>
      <c r="I96" s="145">
        <v>100.11</v>
      </c>
    </row>
    <row r="97" spans="1:9" ht="30" x14ac:dyDescent="0.25">
      <c r="A97" s="142" t="s">
        <v>709</v>
      </c>
      <c r="B97" s="142" t="s">
        <v>2430</v>
      </c>
      <c r="C97" s="142" t="s">
        <v>2379</v>
      </c>
      <c r="D97" s="143">
        <v>43090</v>
      </c>
      <c r="E97" s="142" t="s">
        <v>2406</v>
      </c>
      <c r="F97" s="144" t="s">
        <v>2368</v>
      </c>
      <c r="G97" s="144" t="s">
        <v>2268</v>
      </c>
      <c r="H97" s="145">
        <v>923.18</v>
      </c>
      <c r="I97" s="145">
        <v>81.459999999999994</v>
      </c>
    </row>
    <row r="98" spans="1:9" ht="30" x14ac:dyDescent="0.25">
      <c r="A98" s="142" t="s">
        <v>709</v>
      </c>
      <c r="B98" s="142" t="s">
        <v>2430</v>
      </c>
      <c r="C98" s="142" t="s">
        <v>1</v>
      </c>
      <c r="D98" s="143">
        <v>43090</v>
      </c>
      <c r="E98" s="142" t="s">
        <v>2406</v>
      </c>
      <c r="F98" s="144" t="s">
        <v>2258</v>
      </c>
      <c r="G98" s="144" t="s">
        <v>2268</v>
      </c>
      <c r="H98" s="145">
        <v>923.18</v>
      </c>
      <c r="I98" s="145">
        <v>81.459999999999994</v>
      </c>
    </row>
    <row r="99" spans="1:9" ht="30" x14ac:dyDescent="0.25">
      <c r="A99" s="142" t="s">
        <v>713</v>
      </c>
      <c r="B99" s="142" t="s">
        <v>2430</v>
      </c>
      <c r="C99" s="142" t="s">
        <v>2376</v>
      </c>
      <c r="D99" s="143">
        <v>43125</v>
      </c>
      <c r="E99" s="142" t="s">
        <v>2407</v>
      </c>
      <c r="F99" s="144" t="s">
        <v>2368</v>
      </c>
      <c r="G99" s="144" t="s">
        <v>2268</v>
      </c>
      <c r="H99" s="145">
        <v>42.5</v>
      </c>
      <c r="I99" s="145">
        <v>3.75</v>
      </c>
    </row>
    <row r="100" spans="1:9" ht="30" x14ac:dyDescent="0.25">
      <c r="A100" s="142" t="s">
        <v>713</v>
      </c>
      <c r="B100" s="142" t="s">
        <v>2430</v>
      </c>
      <c r="C100" s="142" t="s">
        <v>1</v>
      </c>
      <c r="D100" s="143">
        <v>43125</v>
      </c>
      <c r="E100" s="142" t="s">
        <v>2407</v>
      </c>
      <c r="F100" s="144" t="s">
        <v>2258</v>
      </c>
      <c r="G100" s="144" t="s">
        <v>2268</v>
      </c>
      <c r="H100" s="145">
        <v>42.5</v>
      </c>
      <c r="I100" s="145">
        <v>3.75</v>
      </c>
    </row>
    <row r="101" spans="1:9" ht="30" x14ac:dyDescent="0.25">
      <c r="A101" s="142" t="s">
        <v>713</v>
      </c>
      <c r="B101" s="142" t="s">
        <v>2430</v>
      </c>
      <c r="C101" s="142" t="s">
        <v>2393</v>
      </c>
      <c r="D101" s="143">
        <v>43865</v>
      </c>
      <c r="E101" s="142" t="s">
        <v>2286</v>
      </c>
      <c r="F101" s="144" t="s">
        <v>2368</v>
      </c>
      <c r="G101" s="144" t="s">
        <v>2429</v>
      </c>
      <c r="H101" s="145">
        <v>531.25</v>
      </c>
      <c r="I101" s="145">
        <v>46.87</v>
      </c>
    </row>
    <row r="102" spans="1:9" ht="30" x14ac:dyDescent="0.25">
      <c r="A102" s="142" t="s">
        <v>713</v>
      </c>
      <c r="B102" s="142" t="s">
        <v>2430</v>
      </c>
      <c r="C102" s="142" t="s">
        <v>1</v>
      </c>
      <c r="D102" s="143">
        <v>43865</v>
      </c>
      <c r="E102" s="142" t="s">
        <v>2286</v>
      </c>
      <c r="F102" s="144" t="s">
        <v>2258</v>
      </c>
      <c r="G102" s="144" t="s">
        <v>2429</v>
      </c>
      <c r="H102" s="145">
        <v>531.25</v>
      </c>
      <c r="I102" s="145">
        <v>46.87</v>
      </c>
    </row>
    <row r="103" spans="1:9" ht="30" x14ac:dyDescent="0.25">
      <c r="A103" s="142" t="s">
        <v>713</v>
      </c>
      <c r="B103" s="142" t="s">
        <v>2430</v>
      </c>
      <c r="C103" s="142" t="s">
        <v>2393</v>
      </c>
      <c r="D103" s="143">
        <v>43865</v>
      </c>
      <c r="E103" s="142" t="s">
        <v>2287</v>
      </c>
      <c r="F103" s="144" t="s">
        <v>2368</v>
      </c>
      <c r="G103" s="144" t="s">
        <v>2429</v>
      </c>
      <c r="H103" s="145">
        <v>405.45</v>
      </c>
      <c r="I103" s="145">
        <v>35.770000000000003</v>
      </c>
    </row>
    <row r="104" spans="1:9" ht="30" x14ac:dyDescent="0.25">
      <c r="A104" s="142" t="s">
        <v>713</v>
      </c>
      <c r="B104" s="142" t="s">
        <v>2430</v>
      </c>
      <c r="C104" s="142" t="s">
        <v>1</v>
      </c>
      <c r="D104" s="143">
        <v>43865</v>
      </c>
      <c r="E104" s="142" t="s">
        <v>2287</v>
      </c>
      <c r="F104" s="144" t="s">
        <v>2258</v>
      </c>
      <c r="G104" s="144" t="s">
        <v>2429</v>
      </c>
      <c r="H104" s="145">
        <v>405.45</v>
      </c>
      <c r="I104" s="145">
        <v>35.770000000000003</v>
      </c>
    </row>
    <row r="105" spans="1:9" ht="30" x14ac:dyDescent="0.25">
      <c r="A105" s="142" t="s">
        <v>715</v>
      </c>
      <c r="B105" s="142" t="s">
        <v>2430</v>
      </c>
      <c r="C105" s="142" t="s">
        <v>2369</v>
      </c>
      <c r="D105" s="143">
        <v>43088</v>
      </c>
      <c r="E105" s="142" t="s">
        <v>2353</v>
      </c>
      <c r="F105" s="144" t="s">
        <v>2368</v>
      </c>
      <c r="G105" s="144" t="s">
        <v>2428</v>
      </c>
      <c r="H105" s="145">
        <v>4.67</v>
      </c>
      <c r="I105" s="145">
        <v>0</v>
      </c>
    </row>
    <row r="106" spans="1:9" ht="30" x14ac:dyDescent="0.25">
      <c r="A106" s="142" t="s">
        <v>715</v>
      </c>
      <c r="B106" s="142" t="s">
        <v>2431</v>
      </c>
      <c r="C106" s="142" t="s">
        <v>1</v>
      </c>
      <c r="D106" s="143">
        <v>43088</v>
      </c>
      <c r="E106" s="142" t="s">
        <v>2353</v>
      </c>
      <c r="F106" s="144" t="s">
        <v>2258</v>
      </c>
      <c r="G106" s="144" t="s">
        <v>2360</v>
      </c>
      <c r="H106" s="145">
        <v>4.67</v>
      </c>
      <c r="I106" s="145">
        <v>0</v>
      </c>
    </row>
    <row r="107" spans="1:9" ht="30" x14ac:dyDescent="0.25">
      <c r="A107" s="142" t="s">
        <v>715</v>
      </c>
      <c r="B107" s="142" t="s">
        <v>2430</v>
      </c>
      <c r="C107" s="142" t="s">
        <v>2369</v>
      </c>
      <c r="D107" s="143">
        <v>43516</v>
      </c>
      <c r="E107" s="142" t="s">
        <v>2354</v>
      </c>
      <c r="F107" s="144" t="s">
        <v>2368</v>
      </c>
      <c r="G107" s="144" t="s">
        <v>2428</v>
      </c>
      <c r="H107" s="145">
        <v>567.04</v>
      </c>
      <c r="I107" s="145">
        <v>0</v>
      </c>
    </row>
    <row r="108" spans="1:9" ht="30" x14ac:dyDescent="0.25">
      <c r="A108" s="142" t="s">
        <v>715</v>
      </c>
      <c r="B108" s="142" t="s">
        <v>2431</v>
      </c>
      <c r="C108" s="142" t="s">
        <v>1</v>
      </c>
      <c r="D108" s="143">
        <v>43516</v>
      </c>
      <c r="E108" s="142" t="s">
        <v>2354</v>
      </c>
      <c r="F108" s="144" t="s">
        <v>2258</v>
      </c>
      <c r="G108" s="144" t="s">
        <v>2360</v>
      </c>
      <c r="H108" s="145">
        <v>567.04</v>
      </c>
      <c r="I108" s="145">
        <v>0</v>
      </c>
    </row>
    <row r="109" spans="1:9" ht="30" x14ac:dyDescent="0.25">
      <c r="A109" s="142" t="s">
        <v>715</v>
      </c>
      <c r="B109" s="142" t="s">
        <v>2430</v>
      </c>
      <c r="C109" s="142" t="s">
        <v>2369</v>
      </c>
      <c r="D109" s="143">
        <v>43915</v>
      </c>
      <c r="E109" s="142" t="s">
        <v>2355</v>
      </c>
      <c r="F109" s="144" t="s">
        <v>2368</v>
      </c>
      <c r="G109" s="144" t="s">
        <v>2428</v>
      </c>
      <c r="H109" s="145">
        <v>479.42</v>
      </c>
      <c r="I109" s="145">
        <v>0</v>
      </c>
    </row>
    <row r="110" spans="1:9" ht="30" x14ac:dyDescent="0.25">
      <c r="A110" s="142" t="s">
        <v>715</v>
      </c>
      <c r="B110" s="142" t="s">
        <v>2431</v>
      </c>
      <c r="C110" s="142" t="s">
        <v>1</v>
      </c>
      <c r="D110" s="143">
        <v>43915</v>
      </c>
      <c r="E110" s="142" t="s">
        <v>2355</v>
      </c>
      <c r="F110" s="144" t="s">
        <v>2258</v>
      </c>
      <c r="G110" s="144" t="s">
        <v>2360</v>
      </c>
      <c r="H110" s="145">
        <v>479.42</v>
      </c>
      <c r="I110" s="145">
        <v>0</v>
      </c>
    </row>
    <row r="111" spans="1:9" ht="30" x14ac:dyDescent="0.25">
      <c r="A111" s="142" t="s">
        <v>718</v>
      </c>
      <c r="B111" s="142" t="s">
        <v>2430</v>
      </c>
      <c r="C111" s="142" t="s">
        <v>2388</v>
      </c>
      <c r="D111" s="143">
        <v>42962</v>
      </c>
      <c r="E111" s="142" t="s">
        <v>2408</v>
      </c>
      <c r="F111" s="144" t="s">
        <v>2368</v>
      </c>
      <c r="G111" s="144" t="s">
        <v>2268</v>
      </c>
      <c r="H111" s="145">
        <v>336.43</v>
      </c>
      <c r="I111" s="145">
        <v>29.68</v>
      </c>
    </row>
    <row r="112" spans="1:9" ht="30" x14ac:dyDescent="0.25">
      <c r="A112" s="142" t="s">
        <v>718</v>
      </c>
      <c r="B112" s="142" t="s">
        <v>2430</v>
      </c>
      <c r="C112" s="142" t="s">
        <v>1</v>
      </c>
      <c r="D112" s="143">
        <v>42962</v>
      </c>
      <c r="E112" s="142" t="s">
        <v>2408</v>
      </c>
      <c r="F112" s="144" t="s">
        <v>2258</v>
      </c>
      <c r="G112" s="144" t="s">
        <v>2268</v>
      </c>
      <c r="H112" s="145">
        <v>336.43</v>
      </c>
      <c r="I112" s="145">
        <v>29.68</v>
      </c>
    </row>
    <row r="113" spans="1:9" ht="30" x14ac:dyDescent="0.25">
      <c r="A113" s="142" t="s">
        <v>736</v>
      </c>
      <c r="B113" s="142" t="s">
        <v>2430</v>
      </c>
      <c r="C113" s="142" t="s">
        <v>2379</v>
      </c>
      <c r="D113" s="143">
        <v>43669</v>
      </c>
      <c r="E113" s="142" t="s">
        <v>2409</v>
      </c>
      <c r="F113" s="144" t="s">
        <v>2368</v>
      </c>
      <c r="G113" s="144" t="s">
        <v>2268</v>
      </c>
      <c r="H113" s="145">
        <v>52.7</v>
      </c>
      <c r="I113" s="145">
        <v>0</v>
      </c>
    </row>
    <row r="114" spans="1:9" ht="30" x14ac:dyDescent="0.25">
      <c r="A114" s="142" t="s">
        <v>736</v>
      </c>
      <c r="B114" s="142" t="s">
        <v>2430</v>
      </c>
      <c r="C114" s="142" t="s">
        <v>1</v>
      </c>
      <c r="D114" s="143">
        <v>43669</v>
      </c>
      <c r="E114" s="142" t="s">
        <v>2409</v>
      </c>
      <c r="F114" s="144" t="s">
        <v>2258</v>
      </c>
      <c r="G114" s="144" t="s">
        <v>2268</v>
      </c>
      <c r="H114" s="145">
        <v>52.7</v>
      </c>
      <c r="I114" s="145">
        <v>0</v>
      </c>
    </row>
    <row r="115" spans="1:9" ht="30" x14ac:dyDescent="0.25">
      <c r="A115" s="142" t="s">
        <v>774</v>
      </c>
      <c r="B115" s="142" t="s">
        <v>2430</v>
      </c>
      <c r="C115" s="142" t="s">
        <v>2386</v>
      </c>
      <c r="D115" s="143">
        <v>43028</v>
      </c>
      <c r="E115" s="142" t="s">
        <v>2410</v>
      </c>
      <c r="F115" s="144" t="s">
        <v>2368</v>
      </c>
      <c r="G115" s="144" t="s">
        <v>2268</v>
      </c>
      <c r="H115" s="145">
        <v>2.0099999999999998</v>
      </c>
      <c r="I115" s="145">
        <v>0.19</v>
      </c>
    </row>
    <row r="116" spans="1:9" ht="30" x14ac:dyDescent="0.25">
      <c r="A116" s="142" t="s">
        <v>774</v>
      </c>
      <c r="B116" s="142" t="s">
        <v>2430</v>
      </c>
      <c r="C116" s="142" t="s">
        <v>1</v>
      </c>
      <c r="D116" s="143">
        <v>43028</v>
      </c>
      <c r="E116" s="142" t="s">
        <v>2410</v>
      </c>
      <c r="F116" s="144" t="s">
        <v>2258</v>
      </c>
      <c r="G116" s="144" t="s">
        <v>2268</v>
      </c>
      <c r="H116" s="145">
        <v>2.0099999999999998</v>
      </c>
      <c r="I116" s="145">
        <v>0.19</v>
      </c>
    </row>
    <row r="117" spans="1:9" ht="30" x14ac:dyDescent="0.25">
      <c r="A117" s="142" t="s">
        <v>919</v>
      </c>
      <c r="B117" s="142" t="s">
        <v>2431</v>
      </c>
      <c r="C117" s="142" t="s">
        <v>1</v>
      </c>
      <c r="D117" s="143">
        <v>43838</v>
      </c>
      <c r="E117" s="142" t="s">
        <v>2411</v>
      </c>
      <c r="F117" s="144" t="s">
        <v>2368</v>
      </c>
      <c r="G117" s="144" t="s">
        <v>2360</v>
      </c>
      <c r="H117" s="145">
        <v>4181.12</v>
      </c>
      <c r="I117" s="145">
        <v>0</v>
      </c>
    </row>
    <row r="118" spans="1:9" ht="30" x14ac:dyDescent="0.25">
      <c r="A118" s="142" t="s">
        <v>919</v>
      </c>
      <c r="B118" s="142" t="s">
        <v>2431</v>
      </c>
      <c r="C118" s="142" t="s">
        <v>1</v>
      </c>
      <c r="D118" s="143">
        <v>43838</v>
      </c>
      <c r="E118" s="142" t="s">
        <v>2411</v>
      </c>
      <c r="F118" s="144" t="s">
        <v>2258</v>
      </c>
      <c r="G118" s="144" t="s">
        <v>2360</v>
      </c>
      <c r="H118" s="145">
        <v>4181.12</v>
      </c>
      <c r="I118" s="145">
        <v>0</v>
      </c>
    </row>
    <row r="119" spans="1:9" ht="30" x14ac:dyDescent="0.25">
      <c r="A119" s="142" t="s">
        <v>919</v>
      </c>
      <c r="B119" s="142" t="s">
        <v>2431</v>
      </c>
      <c r="C119" s="142" t="s">
        <v>1</v>
      </c>
      <c r="D119" s="143">
        <v>43966</v>
      </c>
      <c r="E119" s="142" t="s">
        <v>2412</v>
      </c>
      <c r="F119" s="144" t="s">
        <v>2368</v>
      </c>
      <c r="G119" s="144" t="s">
        <v>2360</v>
      </c>
      <c r="H119" s="145">
        <v>923.33</v>
      </c>
      <c r="I119" s="145">
        <v>0</v>
      </c>
    </row>
    <row r="120" spans="1:9" ht="30" x14ac:dyDescent="0.25">
      <c r="A120" s="142" t="s">
        <v>919</v>
      </c>
      <c r="B120" s="142" t="s">
        <v>2431</v>
      </c>
      <c r="C120" s="142" t="s">
        <v>1</v>
      </c>
      <c r="D120" s="143">
        <v>43966</v>
      </c>
      <c r="E120" s="142" t="s">
        <v>2412</v>
      </c>
      <c r="F120" s="144" t="s">
        <v>2258</v>
      </c>
      <c r="G120" s="144" t="s">
        <v>2360</v>
      </c>
      <c r="H120" s="145">
        <v>923.33</v>
      </c>
      <c r="I120" s="145">
        <v>0</v>
      </c>
    </row>
    <row r="121" spans="1:9" ht="30" x14ac:dyDescent="0.25">
      <c r="A121" s="142" t="s">
        <v>927</v>
      </c>
      <c r="B121" s="142" t="s">
        <v>2430</v>
      </c>
      <c r="C121" s="142" t="s">
        <v>2413</v>
      </c>
      <c r="D121" s="143">
        <v>43909</v>
      </c>
      <c r="E121" s="142" t="s">
        <v>2288</v>
      </c>
      <c r="F121" s="144" t="s">
        <v>2368</v>
      </c>
      <c r="G121" s="144" t="s">
        <v>2429</v>
      </c>
      <c r="H121" s="145">
        <v>2269.89</v>
      </c>
      <c r="I121" s="145">
        <v>1362.73</v>
      </c>
    </row>
    <row r="122" spans="1:9" ht="30" x14ac:dyDescent="0.25">
      <c r="A122" s="142" t="s">
        <v>927</v>
      </c>
      <c r="B122" s="142" t="s">
        <v>2430</v>
      </c>
      <c r="C122" s="142" t="s">
        <v>1</v>
      </c>
      <c r="D122" s="143">
        <v>43909</v>
      </c>
      <c r="E122" s="142" t="s">
        <v>2288</v>
      </c>
      <c r="F122" s="144" t="s">
        <v>2258</v>
      </c>
      <c r="G122" s="144" t="s">
        <v>2429</v>
      </c>
      <c r="H122" s="145">
        <v>2269.89</v>
      </c>
      <c r="I122" s="145">
        <v>1362.73</v>
      </c>
    </row>
    <row r="123" spans="1:9" ht="30" x14ac:dyDescent="0.25">
      <c r="A123" s="142" t="s">
        <v>998</v>
      </c>
      <c r="B123" s="142" t="s">
        <v>2431</v>
      </c>
      <c r="C123" s="142" t="s">
        <v>1</v>
      </c>
      <c r="D123" s="143">
        <v>43927</v>
      </c>
      <c r="E123" s="142" t="s">
        <v>2414</v>
      </c>
      <c r="F123" s="144" t="s">
        <v>2368</v>
      </c>
      <c r="G123" s="144" t="s">
        <v>2360</v>
      </c>
      <c r="H123" s="145">
        <v>805.02</v>
      </c>
      <c r="I123" s="145">
        <v>0</v>
      </c>
    </row>
    <row r="124" spans="1:9" ht="30" x14ac:dyDescent="0.25">
      <c r="A124" s="142" t="s">
        <v>998</v>
      </c>
      <c r="B124" s="142" t="s">
        <v>2431</v>
      </c>
      <c r="C124" s="142" t="s">
        <v>1</v>
      </c>
      <c r="D124" s="143">
        <v>43927</v>
      </c>
      <c r="E124" s="142" t="s">
        <v>2414</v>
      </c>
      <c r="F124" s="144" t="s">
        <v>2258</v>
      </c>
      <c r="G124" s="144" t="s">
        <v>2360</v>
      </c>
      <c r="H124" s="145">
        <v>805.02</v>
      </c>
      <c r="I124" s="145">
        <v>0</v>
      </c>
    </row>
    <row r="125" spans="1:9" ht="30" x14ac:dyDescent="0.25">
      <c r="A125" s="142" t="s">
        <v>1018</v>
      </c>
      <c r="B125" s="142" t="s">
        <v>2431</v>
      </c>
      <c r="C125" s="142" t="s">
        <v>1</v>
      </c>
      <c r="D125" s="143">
        <v>43907</v>
      </c>
      <c r="E125" s="142" t="s">
        <v>2415</v>
      </c>
      <c r="F125" s="144" t="s">
        <v>2368</v>
      </c>
      <c r="G125" s="144" t="s">
        <v>2360</v>
      </c>
      <c r="H125" s="145">
        <v>604.91999999999996</v>
      </c>
      <c r="I125" s="145">
        <v>0</v>
      </c>
    </row>
    <row r="126" spans="1:9" ht="30" x14ac:dyDescent="0.25">
      <c r="A126" s="142" t="s">
        <v>1018</v>
      </c>
      <c r="B126" s="142" t="s">
        <v>2431</v>
      </c>
      <c r="C126" s="142" t="s">
        <v>1</v>
      </c>
      <c r="D126" s="143">
        <v>43907</v>
      </c>
      <c r="E126" s="142" t="s">
        <v>2415</v>
      </c>
      <c r="F126" s="144" t="s">
        <v>2258</v>
      </c>
      <c r="G126" s="144" t="s">
        <v>2360</v>
      </c>
      <c r="H126" s="145">
        <v>604.91999999999996</v>
      </c>
      <c r="I126" s="145">
        <v>0</v>
      </c>
    </row>
    <row r="127" spans="1:9" ht="30" x14ac:dyDescent="0.25">
      <c r="A127" s="142" t="s">
        <v>1119</v>
      </c>
      <c r="B127" s="142" t="s">
        <v>2431</v>
      </c>
      <c r="C127" s="142" t="s">
        <v>1</v>
      </c>
      <c r="D127" s="143">
        <v>43846</v>
      </c>
      <c r="E127" s="142" t="s">
        <v>2416</v>
      </c>
      <c r="F127" s="144" t="s">
        <v>2368</v>
      </c>
      <c r="G127" s="144" t="s">
        <v>2360</v>
      </c>
      <c r="H127" s="145">
        <v>36.25</v>
      </c>
      <c r="I127" s="145">
        <v>21.76</v>
      </c>
    </row>
    <row r="128" spans="1:9" ht="30" x14ac:dyDescent="0.25">
      <c r="A128" s="142" t="s">
        <v>1119</v>
      </c>
      <c r="B128" s="142" t="s">
        <v>2431</v>
      </c>
      <c r="C128" s="142" t="s">
        <v>1</v>
      </c>
      <c r="D128" s="143">
        <v>43846</v>
      </c>
      <c r="E128" s="142" t="s">
        <v>2416</v>
      </c>
      <c r="F128" s="144" t="s">
        <v>2258</v>
      </c>
      <c r="G128" s="144" t="s">
        <v>2360</v>
      </c>
      <c r="H128" s="145">
        <v>36.25</v>
      </c>
      <c r="I128" s="145">
        <v>21.76</v>
      </c>
    </row>
    <row r="129" spans="1:9" ht="30" x14ac:dyDescent="0.25">
      <c r="A129" s="142" t="s">
        <v>1165</v>
      </c>
      <c r="B129" s="142" t="s">
        <v>2430</v>
      </c>
      <c r="C129" s="142" t="s">
        <v>2388</v>
      </c>
      <c r="D129" s="143">
        <v>43616</v>
      </c>
      <c r="E129" s="142" t="s">
        <v>2417</v>
      </c>
      <c r="F129" s="144" t="s">
        <v>2368</v>
      </c>
      <c r="G129" s="144" t="s">
        <v>2268</v>
      </c>
      <c r="H129" s="145">
        <v>1883.15</v>
      </c>
      <c r="I129" s="145">
        <v>0</v>
      </c>
    </row>
    <row r="130" spans="1:9" ht="30" x14ac:dyDescent="0.25">
      <c r="A130" s="142" t="s">
        <v>1165</v>
      </c>
      <c r="B130" s="142" t="s">
        <v>2430</v>
      </c>
      <c r="C130" s="142" t="s">
        <v>1</v>
      </c>
      <c r="D130" s="143">
        <v>43616</v>
      </c>
      <c r="E130" s="142" t="s">
        <v>2417</v>
      </c>
      <c r="F130" s="144" t="s">
        <v>2258</v>
      </c>
      <c r="G130" s="144" t="s">
        <v>2268</v>
      </c>
      <c r="H130" s="145">
        <v>1883.15</v>
      </c>
      <c r="I130" s="145">
        <v>0</v>
      </c>
    </row>
    <row r="131" spans="1:9" ht="30" x14ac:dyDescent="0.25">
      <c r="A131" s="142" t="s">
        <v>1193</v>
      </c>
      <c r="B131" s="142" t="s">
        <v>2431</v>
      </c>
      <c r="C131" s="142" t="s">
        <v>1</v>
      </c>
      <c r="D131" s="143">
        <v>43924</v>
      </c>
      <c r="E131" s="142" t="s">
        <v>2418</v>
      </c>
      <c r="F131" s="144" t="s">
        <v>2368</v>
      </c>
      <c r="G131" s="144" t="s">
        <v>2360</v>
      </c>
      <c r="H131" s="145">
        <v>761.61</v>
      </c>
      <c r="I131" s="145">
        <v>0</v>
      </c>
    </row>
    <row r="132" spans="1:9" ht="30" x14ac:dyDescent="0.25">
      <c r="A132" s="142" t="s">
        <v>1193</v>
      </c>
      <c r="B132" s="142" t="s">
        <v>2431</v>
      </c>
      <c r="C132" s="142" t="s">
        <v>1</v>
      </c>
      <c r="D132" s="143">
        <v>43924</v>
      </c>
      <c r="E132" s="142" t="s">
        <v>2418</v>
      </c>
      <c r="F132" s="144" t="s">
        <v>2368</v>
      </c>
      <c r="G132" s="144" t="s">
        <v>2360</v>
      </c>
      <c r="H132" s="145">
        <v>221.11</v>
      </c>
      <c r="I132" s="145">
        <v>0</v>
      </c>
    </row>
    <row r="133" spans="1:9" ht="30" x14ac:dyDescent="0.25">
      <c r="A133" s="142" t="s">
        <v>1193</v>
      </c>
      <c r="B133" s="142" t="s">
        <v>2431</v>
      </c>
      <c r="C133" s="142" t="s">
        <v>1</v>
      </c>
      <c r="D133" s="143">
        <v>43924</v>
      </c>
      <c r="E133" s="142" t="s">
        <v>2418</v>
      </c>
      <c r="F133" s="144" t="s">
        <v>2258</v>
      </c>
      <c r="G133" s="144" t="s">
        <v>2360</v>
      </c>
      <c r="H133" s="145">
        <v>761.61</v>
      </c>
      <c r="I133" s="145">
        <v>0</v>
      </c>
    </row>
    <row r="134" spans="1:9" ht="30" x14ac:dyDescent="0.25">
      <c r="A134" s="142" t="s">
        <v>1193</v>
      </c>
      <c r="B134" s="142" t="s">
        <v>2431</v>
      </c>
      <c r="C134" s="142" t="s">
        <v>1</v>
      </c>
      <c r="D134" s="143">
        <v>43924</v>
      </c>
      <c r="E134" s="142" t="s">
        <v>2418</v>
      </c>
      <c r="F134" s="144" t="s">
        <v>2258</v>
      </c>
      <c r="G134" s="144" t="s">
        <v>2360</v>
      </c>
      <c r="H134" s="145">
        <v>221.11</v>
      </c>
      <c r="I134" s="145">
        <v>0</v>
      </c>
    </row>
    <row r="135" spans="1:9" ht="30" x14ac:dyDescent="0.25">
      <c r="A135" s="142" t="s">
        <v>1193</v>
      </c>
      <c r="B135" s="142" t="s">
        <v>2431</v>
      </c>
      <c r="C135" s="142" t="s">
        <v>1</v>
      </c>
      <c r="D135" s="143">
        <v>43924</v>
      </c>
      <c r="E135" s="142" t="s">
        <v>2419</v>
      </c>
      <c r="F135" s="144" t="s">
        <v>2368</v>
      </c>
      <c r="G135" s="144" t="s">
        <v>2360</v>
      </c>
      <c r="H135" s="145">
        <v>110.56</v>
      </c>
      <c r="I135" s="145">
        <v>0</v>
      </c>
    </row>
    <row r="136" spans="1:9" ht="30" x14ac:dyDescent="0.25">
      <c r="A136" s="142" t="s">
        <v>1193</v>
      </c>
      <c r="B136" s="142" t="s">
        <v>2431</v>
      </c>
      <c r="C136" s="142" t="s">
        <v>1</v>
      </c>
      <c r="D136" s="143">
        <v>43924</v>
      </c>
      <c r="E136" s="142" t="s">
        <v>2419</v>
      </c>
      <c r="F136" s="144" t="s">
        <v>2258</v>
      </c>
      <c r="G136" s="144" t="s">
        <v>2360</v>
      </c>
      <c r="H136" s="145">
        <v>110.56</v>
      </c>
      <c r="I136" s="145">
        <v>0</v>
      </c>
    </row>
    <row r="137" spans="1:9" ht="30" x14ac:dyDescent="0.25">
      <c r="A137" s="142" t="s">
        <v>1210</v>
      </c>
      <c r="B137" s="142" t="s">
        <v>2431</v>
      </c>
      <c r="C137" s="142" t="s">
        <v>1</v>
      </c>
      <c r="D137" s="143">
        <v>43728</v>
      </c>
      <c r="E137" s="142" t="s">
        <v>2420</v>
      </c>
      <c r="F137" s="144" t="s">
        <v>2368</v>
      </c>
      <c r="G137" s="144" t="s">
        <v>2360</v>
      </c>
      <c r="H137" s="145">
        <v>13.18</v>
      </c>
      <c r="I137" s="145">
        <v>0</v>
      </c>
    </row>
    <row r="138" spans="1:9" ht="30" x14ac:dyDescent="0.25">
      <c r="A138" s="142" t="s">
        <v>1210</v>
      </c>
      <c r="B138" s="142" t="s">
        <v>2431</v>
      </c>
      <c r="C138" s="142" t="s">
        <v>1</v>
      </c>
      <c r="D138" s="143">
        <v>43728</v>
      </c>
      <c r="E138" s="142" t="s">
        <v>2420</v>
      </c>
      <c r="F138" s="144" t="s">
        <v>2258</v>
      </c>
      <c r="G138" s="144" t="s">
        <v>2360</v>
      </c>
      <c r="H138" s="145">
        <v>13.18</v>
      </c>
      <c r="I138" s="145">
        <v>0</v>
      </c>
    </row>
    <row r="139" spans="1:9" ht="30" x14ac:dyDescent="0.25">
      <c r="A139" s="142" t="s">
        <v>1210</v>
      </c>
      <c r="B139" s="142" t="s">
        <v>2431</v>
      </c>
      <c r="C139" s="142" t="s">
        <v>1</v>
      </c>
      <c r="D139" s="143">
        <v>43844</v>
      </c>
      <c r="E139" s="142" t="s">
        <v>2421</v>
      </c>
      <c r="F139" s="144" t="s">
        <v>2368</v>
      </c>
      <c r="G139" s="144" t="s">
        <v>2360</v>
      </c>
      <c r="H139" s="145">
        <v>547.29</v>
      </c>
      <c r="I139" s="145">
        <v>0</v>
      </c>
    </row>
    <row r="140" spans="1:9" ht="30" x14ac:dyDescent="0.25">
      <c r="A140" s="142" t="s">
        <v>1210</v>
      </c>
      <c r="B140" s="142" t="s">
        <v>2431</v>
      </c>
      <c r="C140" s="142" t="s">
        <v>1</v>
      </c>
      <c r="D140" s="143">
        <v>43844</v>
      </c>
      <c r="E140" s="142" t="s">
        <v>2421</v>
      </c>
      <c r="F140" s="144" t="s">
        <v>2258</v>
      </c>
      <c r="G140" s="144" t="s">
        <v>2360</v>
      </c>
      <c r="H140" s="145">
        <v>547.29</v>
      </c>
      <c r="I140" s="145">
        <v>0</v>
      </c>
    </row>
    <row r="141" spans="1:9" ht="30" x14ac:dyDescent="0.25">
      <c r="A141" s="142" t="s">
        <v>1210</v>
      </c>
      <c r="B141" s="142" t="s">
        <v>2431</v>
      </c>
      <c r="C141" s="142" t="s">
        <v>1</v>
      </c>
      <c r="D141" s="143">
        <v>43915</v>
      </c>
      <c r="E141" s="142" t="s">
        <v>2422</v>
      </c>
      <c r="F141" s="144" t="s">
        <v>2368</v>
      </c>
      <c r="G141" s="144" t="s">
        <v>2360</v>
      </c>
      <c r="H141" s="145">
        <v>2196.4899999999998</v>
      </c>
      <c r="I141" s="145">
        <v>0</v>
      </c>
    </row>
    <row r="142" spans="1:9" ht="30" x14ac:dyDescent="0.25">
      <c r="A142" s="142" t="s">
        <v>1210</v>
      </c>
      <c r="B142" s="142" t="s">
        <v>2431</v>
      </c>
      <c r="C142" s="142" t="s">
        <v>1</v>
      </c>
      <c r="D142" s="143">
        <v>43915</v>
      </c>
      <c r="E142" s="142" t="s">
        <v>2422</v>
      </c>
      <c r="F142" s="144" t="s">
        <v>2258</v>
      </c>
      <c r="G142" s="144" t="s">
        <v>2360</v>
      </c>
      <c r="H142" s="145">
        <v>2196.4899999999998</v>
      </c>
      <c r="I142" s="145">
        <v>0</v>
      </c>
    </row>
    <row r="143" spans="1:9" ht="30" x14ac:dyDescent="0.25">
      <c r="A143" s="142" t="s">
        <v>1215</v>
      </c>
      <c r="B143" s="142" t="s">
        <v>2431</v>
      </c>
      <c r="C143" s="142" t="s">
        <v>1</v>
      </c>
      <c r="D143" s="143">
        <v>43843</v>
      </c>
      <c r="E143" s="142" t="s">
        <v>2423</v>
      </c>
      <c r="F143" s="144" t="s">
        <v>2368</v>
      </c>
      <c r="G143" s="144" t="s">
        <v>2360</v>
      </c>
      <c r="H143" s="145">
        <v>1780.66</v>
      </c>
      <c r="I143" s="145">
        <v>0</v>
      </c>
    </row>
    <row r="144" spans="1:9" ht="30" x14ac:dyDescent="0.25">
      <c r="A144" s="142" t="s">
        <v>1215</v>
      </c>
      <c r="B144" s="142" t="s">
        <v>2431</v>
      </c>
      <c r="C144" s="142" t="s">
        <v>1</v>
      </c>
      <c r="D144" s="143">
        <v>43843</v>
      </c>
      <c r="E144" s="142" t="s">
        <v>2423</v>
      </c>
      <c r="F144" s="144" t="s">
        <v>2258</v>
      </c>
      <c r="G144" s="144" t="s">
        <v>2360</v>
      </c>
      <c r="H144" s="145">
        <v>1780.66</v>
      </c>
      <c r="I144" s="145">
        <v>0</v>
      </c>
    </row>
    <row r="145" spans="1:9" ht="30" x14ac:dyDescent="0.25">
      <c r="A145" s="142" t="s">
        <v>1224</v>
      </c>
      <c r="B145" s="142" t="s">
        <v>2430</v>
      </c>
      <c r="C145" s="142" t="s">
        <v>2388</v>
      </c>
      <c r="D145" s="143">
        <v>43868</v>
      </c>
      <c r="E145" s="142" t="s">
        <v>2356</v>
      </c>
      <c r="F145" s="144" t="s">
        <v>2368</v>
      </c>
      <c r="G145" s="144" t="s">
        <v>2428</v>
      </c>
      <c r="H145" s="145">
        <v>1643.34</v>
      </c>
      <c r="I145" s="145">
        <v>0</v>
      </c>
    </row>
    <row r="146" spans="1:9" ht="30" x14ac:dyDescent="0.25">
      <c r="A146" s="142" t="s">
        <v>1224</v>
      </c>
      <c r="B146" s="142" t="s">
        <v>2431</v>
      </c>
      <c r="C146" s="142" t="s">
        <v>1</v>
      </c>
      <c r="D146" s="143">
        <v>43868</v>
      </c>
      <c r="E146" s="142" t="s">
        <v>2356</v>
      </c>
      <c r="F146" s="144" t="s">
        <v>2258</v>
      </c>
      <c r="G146" s="144" t="s">
        <v>2360</v>
      </c>
      <c r="H146" s="145">
        <v>1643.34</v>
      </c>
      <c r="I146" s="145">
        <v>0</v>
      </c>
    </row>
    <row r="147" spans="1:9" ht="30" x14ac:dyDescent="0.25">
      <c r="A147" s="142" t="s">
        <v>1224</v>
      </c>
      <c r="B147" s="142" t="s">
        <v>2430</v>
      </c>
      <c r="C147" s="142" t="s">
        <v>2388</v>
      </c>
      <c r="D147" s="143">
        <v>43872</v>
      </c>
      <c r="E147" s="142" t="s">
        <v>2357</v>
      </c>
      <c r="F147" s="144" t="s">
        <v>2368</v>
      </c>
      <c r="G147" s="144" t="s">
        <v>2428</v>
      </c>
      <c r="H147" s="145">
        <v>589.29999999999995</v>
      </c>
      <c r="I147" s="145">
        <v>0</v>
      </c>
    </row>
    <row r="148" spans="1:9" ht="30" x14ac:dyDescent="0.25">
      <c r="A148" s="142" t="s">
        <v>1224</v>
      </c>
      <c r="B148" s="142" t="s">
        <v>2431</v>
      </c>
      <c r="C148" s="142" t="s">
        <v>1</v>
      </c>
      <c r="D148" s="143">
        <v>43872</v>
      </c>
      <c r="E148" s="142" t="s">
        <v>2357</v>
      </c>
      <c r="F148" s="144" t="s">
        <v>2258</v>
      </c>
      <c r="G148" s="144" t="s">
        <v>2360</v>
      </c>
      <c r="H148" s="145">
        <v>589.29999999999995</v>
      </c>
      <c r="I148" s="145">
        <v>0</v>
      </c>
    </row>
    <row r="149" spans="1:9" ht="30" x14ac:dyDescent="0.25">
      <c r="A149" s="142" t="s">
        <v>1224</v>
      </c>
      <c r="B149" s="142" t="s">
        <v>2430</v>
      </c>
      <c r="C149" s="142" t="s">
        <v>2388</v>
      </c>
      <c r="D149" s="143">
        <v>43966</v>
      </c>
      <c r="E149" s="142" t="s">
        <v>2358</v>
      </c>
      <c r="F149" s="144" t="s">
        <v>2368</v>
      </c>
      <c r="G149" s="144" t="s">
        <v>2428</v>
      </c>
      <c r="H149" s="145">
        <v>329.75</v>
      </c>
      <c r="I149" s="145">
        <v>0</v>
      </c>
    </row>
    <row r="150" spans="1:9" ht="30" x14ac:dyDescent="0.25">
      <c r="A150" s="142" t="s">
        <v>1224</v>
      </c>
      <c r="B150" s="142" t="s">
        <v>2431</v>
      </c>
      <c r="C150" s="142" t="s">
        <v>1</v>
      </c>
      <c r="D150" s="143">
        <v>43966</v>
      </c>
      <c r="E150" s="142" t="s">
        <v>2358</v>
      </c>
      <c r="F150" s="144" t="s">
        <v>2258</v>
      </c>
      <c r="G150" s="144" t="s">
        <v>2360</v>
      </c>
      <c r="H150" s="145">
        <v>329.75</v>
      </c>
      <c r="I150" s="145">
        <v>0</v>
      </c>
    </row>
    <row r="151" spans="1:9" ht="30" x14ac:dyDescent="0.25">
      <c r="A151" s="142" t="s">
        <v>1237</v>
      </c>
      <c r="B151" s="142" t="s">
        <v>2431</v>
      </c>
      <c r="C151" s="142" t="s">
        <v>1</v>
      </c>
      <c r="D151" s="143">
        <v>43879</v>
      </c>
      <c r="E151" s="142" t="s">
        <v>2424</v>
      </c>
      <c r="F151" s="144" t="s">
        <v>2368</v>
      </c>
      <c r="G151" s="144" t="s">
        <v>2360</v>
      </c>
      <c r="H151" s="145">
        <v>12.21</v>
      </c>
      <c r="I151" s="145">
        <v>7.32</v>
      </c>
    </row>
    <row r="152" spans="1:9" ht="30" x14ac:dyDescent="0.25">
      <c r="A152" s="142" t="s">
        <v>1237</v>
      </c>
      <c r="B152" s="142" t="s">
        <v>2431</v>
      </c>
      <c r="C152" s="142" t="s">
        <v>1</v>
      </c>
      <c r="D152" s="143">
        <v>43879</v>
      </c>
      <c r="E152" s="142" t="s">
        <v>2424</v>
      </c>
      <c r="F152" s="144" t="s">
        <v>2258</v>
      </c>
      <c r="G152" s="144" t="s">
        <v>2360</v>
      </c>
      <c r="H152" s="145">
        <v>12.21</v>
      </c>
      <c r="I152" s="145">
        <v>7.32</v>
      </c>
    </row>
    <row r="153" spans="1:9" ht="30" x14ac:dyDescent="0.25">
      <c r="A153" s="142" t="s">
        <v>1294</v>
      </c>
      <c r="B153" s="142" t="s">
        <v>2431</v>
      </c>
      <c r="C153" s="142" t="s">
        <v>1</v>
      </c>
      <c r="D153" s="143">
        <v>43840</v>
      </c>
      <c r="E153" s="142" t="s">
        <v>2425</v>
      </c>
      <c r="F153" s="144" t="s">
        <v>2368</v>
      </c>
      <c r="G153" s="144" t="s">
        <v>2360</v>
      </c>
      <c r="H153" s="145">
        <v>619.16</v>
      </c>
      <c r="I153" s="145">
        <v>0</v>
      </c>
    </row>
    <row r="154" spans="1:9" ht="30" x14ac:dyDescent="0.25">
      <c r="A154" s="142" t="s">
        <v>1294</v>
      </c>
      <c r="B154" s="142" t="s">
        <v>2431</v>
      </c>
      <c r="C154" s="142" t="s">
        <v>1</v>
      </c>
      <c r="D154" s="143">
        <v>43840</v>
      </c>
      <c r="E154" s="142" t="s">
        <v>2425</v>
      </c>
      <c r="F154" s="144" t="s">
        <v>2258</v>
      </c>
      <c r="G154" s="144" t="s">
        <v>2360</v>
      </c>
      <c r="H154" s="145">
        <v>619.16</v>
      </c>
      <c r="I154" s="145">
        <v>0</v>
      </c>
    </row>
    <row r="155" spans="1:9" x14ac:dyDescent="0.25">
      <c r="A155" s="148" t="s">
        <v>385</v>
      </c>
      <c r="B155" s="80" t="s">
        <v>2430</v>
      </c>
      <c r="D155" s="149">
        <v>42916</v>
      </c>
      <c r="E155" s="148" t="s">
        <v>2278</v>
      </c>
      <c r="F155" s="144" t="s">
        <v>2368</v>
      </c>
      <c r="G155" s="144" t="s">
        <v>2429</v>
      </c>
      <c r="H155" s="150">
        <v>89.34</v>
      </c>
      <c r="I155" s="150">
        <v>7.88</v>
      </c>
    </row>
    <row r="156" spans="1:9" x14ac:dyDescent="0.25">
      <c r="A156" s="148" t="s">
        <v>410</v>
      </c>
      <c r="B156" s="80" t="s">
        <v>2430</v>
      </c>
      <c r="D156" s="151">
        <v>43027</v>
      </c>
      <c r="E156" s="148" t="s">
        <v>2280</v>
      </c>
      <c r="F156" s="144" t="s">
        <v>2368</v>
      </c>
      <c r="G156" s="144" t="s">
        <v>2429</v>
      </c>
      <c r="H156" s="150">
        <v>1535.43</v>
      </c>
      <c r="I156" s="150">
        <v>135.47999999999999</v>
      </c>
    </row>
    <row r="157" spans="1:9" ht="30" x14ac:dyDescent="0.25">
      <c r="A157" s="142" t="s">
        <v>1294</v>
      </c>
      <c r="B157" s="142" t="s">
        <v>2431</v>
      </c>
      <c r="C157" s="142" t="s">
        <v>1</v>
      </c>
      <c r="D157" s="143">
        <v>44049</v>
      </c>
      <c r="E157" s="142" t="s">
        <v>2426</v>
      </c>
      <c r="F157" s="144" t="s">
        <v>2368</v>
      </c>
      <c r="G157" s="144" t="s">
        <v>2360</v>
      </c>
      <c r="H157" s="145">
        <v>722.35</v>
      </c>
      <c r="I157" s="145">
        <v>0</v>
      </c>
    </row>
    <row r="158" spans="1:9" ht="30" x14ac:dyDescent="0.25">
      <c r="A158" s="142" t="s">
        <v>1294</v>
      </c>
      <c r="B158" s="142" t="s">
        <v>2431</v>
      </c>
      <c r="C158" s="142" t="s">
        <v>1</v>
      </c>
      <c r="D158" s="143">
        <v>44049</v>
      </c>
      <c r="E158" s="142" t="s">
        <v>2426</v>
      </c>
      <c r="F158" s="144" t="s">
        <v>2258</v>
      </c>
      <c r="G158" s="144" t="s">
        <v>2360</v>
      </c>
      <c r="H158" s="145">
        <v>722.35</v>
      </c>
      <c r="I158" s="145">
        <v>0</v>
      </c>
    </row>
    <row r="159" spans="1:9" ht="30" x14ac:dyDescent="0.25">
      <c r="A159" s="142" t="s">
        <v>1304</v>
      </c>
      <c r="B159" s="142" t="s">
        <v>2430</v>
      </c>
      <c r="C159" s="142" t="s">
        <v>2413</v>
      </c>
      <c r="D159" s="143">
        <v>43889</v>
      </c>
      <c r="E159" s="142" t="s">
        <v>2289</v>
      </c>
      <c r="F159" s="144" t="s">
        <v>2368</v>
      </c>
      <c r="G159" s="144" t="s">
        <v>2429</v>
      </c>
      <c r="H159" s="145">
        <v>12.1</v>
      </c>
      <c r="I159" s="145">
        <v>0</v>
      </c>
    </row>
    <row r="160" spans="1:9" ht="30" x14ac:dyDescent="0.25">
      <c r="A160" s="142" t="s">
        <v>1304</v>
      </c>
      <c r="B160" s="142" t="s">
        <v>2430</v>
      </c>
      <c r="C160" s="142" t="s">
        <v>1</v>
      </c>
      <c r="D160" s="143">
        <v>43889</v>
      </c>
      <c r="E160" s="142" t="s">
        <v>2289</v>
      </c>
      <c r="F160" s="144" t="s">
        <v>2258</v>
      </c>
      <c r="G160" s="144" t="s">
        <v>2429</v>
      </c>
      <c r="H160" s="145">
        <v>12.1</v>
      </c>
      <c r="I160" s="145">
        <v>0</v>
      </c>
    </row>
    <row r="161" spans="1:9" ht="30" x14ac:dyDescent="0.25">
      <c r="A161" s="142" t="s">
        <v>1312</v>
      </c>
      <c r="B161" s="142" t="s">
        <v>2431</v>
      </c>
      <c r="C161" s="142" t="s">
        <v>1</v>
      </c>
      <c r="D161" s="143">
        <v>43899</v>
      </c>
      <c r="E161" s="142" t="s">
        <v>2427</v>
      </c>
      <c r="F161" s="144" t="s">
        <v>2368</v>
      </c>
      <c r="G161" s="144" t="s">
        <v>2360</v>
      </c>
      <c r="H161" s="145">
        <v>177.93</v>
      </c>
      <c r="I161" s="145">
        <v>106.81</v>
      </c>
    </row>
    <row r="162" spans="1:9" ht="30" x14ac:dyDescent="0.25">
      <c r="A162" s="142" t="s">
        <v>1312</v>
      </c>
      <c r="B162" s="142" t="s">
        <v>2431</v>
      </c>
      <c r="C162" s="142" t="s">
        <v>1</v>
      </c>
      <c r="D162" s="143">
        <v>43899</v>
      </c>
      <c r="E162" s="142" t="s">
        <v>2427</v>
      </c>
      <c r="F162" s="144" t="s">
        <v>2258</v>
      </c>
      <c r="G162" s="144" t="s">
        <v>2360</v>
      </c>
      <c r="H162" s="145">
        <v>177.93</v>
      </c>
      <c r="I162" s="145">
        <v>106.81</v>
      </c>
    </row>
    <row r="163" spans="1:9" ht="30" x14ac:dyDescent="0.25">
      <c r="A163" s="142" t="s">
        <v>1315</v>
      </c>
      <c r="B163" s="142" t="s">
        <v>2430</v>
      </c>
      <c r="C163" s="142" t="s">
        <v>2386</v>
      </c>
      <c r="D163" s="143">
        <v>43902</v>
      </c>
      <c r="E163" s="142" t="s">
        <v>2359</v>
      </c>
      <c r="F163" s="144" t="s">
        <v>2368</v>
      </c>
      <c r="G163" s="144" t="s">
        <v>2428</v>
      </c>
      <c r="H163" s="145">
        <v>215.08</v>
      </c>
      <c r="I163" s="145">
        <v>0</v>
      </c>
    </row>
    <row r="164" spans="1:9" ht="30" x14ac:dyDescent="0.25">
      <c r="A164" s="142" t="s">
        <v>1315</v>
      </c>
      <c r="B164" s="142" t="s">
        <v>2431</v>
      </c>
      <c r="C164" s="142" t="s">
        <v>1</v>
      </c>
      <c r="D164" s="143">
        <v>43902</v>
      </c>
      <c r="E164" s="142" t="s">
        <v>2359</v>
      </c>
      <c r="F164" s="144" t="s">
        <v>2258</v>
      </c>
      <c r="G164" s="144" t="s">
        <v>2360</v>
      </c>
      <c r="H164" s="145">
        <v>215.08</v>
      </c>
      <c r="I164" s="145">
        <v>0</v>
      </c>
    </row>
  </sheetData>
  <autoFilter ref="A6:I164"/>
  <mergeCells count="1">
    <mergeCell ref="A4:K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4" workbookViewId="0">
      <selection activeCell="E23" sqref="E23"/>
    </sheetView>
  </sheetViews>
  <sheetFormatPr defaultRowHeight="15" x14ac:dyDescent="0.25"/>
  <cols>
    <col min="1" max="1" width="13.140625" customWidth="1"/>
    <col min="2" max="3" width="16.28515625" style="19" customWidth="1"/>
    <col min="7" max="7" width="15.85546875" customWidth="1"/>
    <col min="8" max="8" width="13.42578125" customWidth="1"/>
    <col min="10" max="10" width="10" bestFit="1" customWidth="1"/>
  </cols>
  <sheetData>
    <row r="1" spans="1:10" s="132" customFormat="1" ht="49.5" customHeight="1" x14ac:dyDescent="0.25">
      <c r="A1" s="278" t="s">
        <v>2442</v>
      </c>
      <c r="B1" s="278"/>
      <c r="C1" s="278"/>
    </row>
    <row r="2" spans="1:10" s="132" customFormat="1" x14ac:dyDescent="0.25">
      <c r="B2" s="19"/>
      <c r="C2" s="19"/>
    </row>
    <row r="3" spans="1:10" x14ac:dyDescent="0.25">
      <c r="A3" s="20" t="s">
        <v>0</v>
      </c>
      <c r="B3" s="19" t="s">
        <v>2432</v>
      </c>
      <c r="F3" s="276" t="s">
        <v>2440</v>
      </c>
      <c r="G3" s="276"/>
      <c r="H3" s="276"/>
    </row>
    <row r="5" spans="1:10" x14ac:dyDescent="0.25">
      <c r="A5" s="20" t="s">
        <v>2197</v>
      </c>
      <c r="B5" s="19" t="s">
        <v>2349</v>
      </c>
      <c r="C5" s="19" t="s">
        <v>2350</v>
      </c>
      <c r="F5" s="147" t="s">
        <v>2197</v>
      </c>
      <c r="G5" s="147" t="s">
        <v>2199</v>
      </c>
      <c r="H5" s="147" t="s">
        <v>2433</v>
      </c>
    </row>
    <row r="6" spans="1:10" x14ac:dyDescent="0.25">
      <c r="A6" s="21">
        <v>1</v>
      </c>
      <c r="B6" s="19">
        <v>36343385.019999996</v>
      </c>
      <c r="C6" s="19">
        <v>2961446.6300000008</v>
      </c>
      <c r="F6" s="129">
        <v>1</v>
      </c>
      <c r="G6" s="130">
        <v>36360062.169999994</v>
      </c>
      <c r="H6" s="130">
        <v>2962918.1400000006</v>
      </c>
    </row>
    <row r="7" spans="1:10" x14ac:dyDescent="0.25">
      <c r="A7" s="22" t="s">
        <v>2310</v>
      </c>
      <c r="B7" s="19">
        <v>33512592.969999995</v>
      </c>
      <c r="C7" s="19">
        <v>2961446.6300000008</v>
      </c>
      <c r="F7" s="22" t="s">
        <v>2310</v>
      </c>
      <c r="G7" s="19">
        <v>33529270.119999994</v>
      </c>
      <c r="H7" s="19">
        <v>2962918.1400000006</v>
      </c>
    </row>
    <row r="8" spans="1:10" x14ac:dyDescent="0.25">
      <c r="A8" s="22" t="s">
        <v>2201</v>
      </c>
      <c r="B8" s="19">
        <v>2830792.0500000003</v>
      </c>
      <c r="C8" s="19">
        <v>0</v>
      </c>
      <c r="F8" s="22" t="s">
        <v>2201</v>
      </c>
      <c r="G8" s="19">
        <v>2830792.05</v>
      </c>
      <c r="H8" s="19">
        <v>0</v>
      </c>
    </row>
    <row r="9" spans="1:10" x14ac:dyDescent="0.25">
      <c r="A9" s="21">
        <v>2</v>
      </c>
      <c r="B9" s="19">
        <v>17221031.699999999</v>
      </c>
      <c r="C9" s="19">
        <v>5615960.919999999</v>
      </c>
      <c r="F9" s="129">
        <v>2</v>
      </c>
      <c r="G9" s="130">
        <v>17222079.979999997</v>
      </c>
      <c r="H9" s="130">
        <v>5615960.919999999</v>
      </c>
    </row>
    <row r="10" spans="1:10" x14ac:dyDescent="0.25">
      <c r="A10" s="22" t="s">
        <v>2310</v>
      </c>
      <c r="B10" s="19">
        <v>9354540.1900000013</v>
      </c>
      <c r="C10" s="19">
        <v>5615960.919999999</v>
      </c>
      <c r="F10" s="22" t="s">
        <v>2310</v>
      </c>
      <c r="G10" s="19">
        <v>9354540.1899999995</v>
      </c>
      <c r="H10" s="19">
        <v>5615960.919999999</v>
      </c>
    </row>
    <row r="11" spans="1:10" x14ac:dyDescent="0.25">
      <c r="A11" s="22" t="s">
        <v>2201</v>
      </c>
      <c r="B11" s="19">
        <v>7866491.5099999988</v>
      </c>
      <c r="C11" s="19">
        <v>0</v>
      </c>
      <c r="F11" s="22" t="s">
        <v>2201</v>
      </c>
      <c r="G11" s="19">
        <v>7867539.7899999991</v>
      </c>
      <c r="H11" s="19">
        <v>0</v>
      </c>
    </row>
    <row r="12" spans="1:10" x14ac:dyDescent="0.25">
      <c r="A12" s="21">
        <v>3</v>
      </c>
      <c r="B12" s="19">
        <v>15044401.490000002</v>
      </c>
      <c r="C12" s="19">
        <v>4337294.5999999996</v>
      </c>
      <c r="F12" s="129">
        <v>3</v>
      </c>
      <c r="G12" s="130">
        <v>15354662.740000002</v>
      </c>
      <c r="H12" s="130">
        <v>4337294.5999999996</v>
      </c>
    </row>
    <row r="13" spans="1:10" x14ac:dyDescent="0.25">
      <c r="A13" s="22" t="s">
        <v>2310</v>
      </c>
      <c r="B13" s="19">
        <v>7224657.9000000013</v>
      </c>
      <c r="C13" s="19">
        <v>4337294.5999999996</v>
      </c>
      <c r="F13" s="22" t="s">
        <v>2310</v>
      </c>
      <c r="G13" s="19">
        <v>7224657.9000000013</v>
      </c>
      <c r="H13" s="19">
        <v>4337294.5999999996</v>
      </c>
    </row>
    <row r="14" spans="1:10" x14ac:dyDescent="0.25">
      <c r="A14" s="22" t="s">
        <v>2201</v>
      </c>
      <c r="B14" s="19">
        <v>7819743.5899999999</v>
      </c>
      <c r="C14" s="19">
        <v>0</v>
      </c>
      <c r="F14" s="22" t="s">
        <v>2201</v>
      </c>
      <c r="G14" s="19">
        <v>8130004.8399999999</v>
      </c>
      <c r="H14" s="19">
        <v>0</v>
      </c>
      <c r="J14" s="19">
        <f>G14-GETPIVOTDATA("Sum of ERAF",$A$5,"Kārta",3,"Projekta_veids","S")</f>
        <v>310261.25</v>
      </c>
    </row>
    <row r="15" spans="1:10" x14ac:dyDescent="0.25">
      <c r="A15" s="21">
        <v>4</v>
      </c>
      <c r="B15" s="19">
        <v>15281399.149999999</v>
      </c>
      <c r="C15" s="19">
        <v>1115816.3799999999</v>
      </c>
      <c r="F15" s="129"/>
      <c r="G15" s="130"/>
      <c r="H15" s="130"/>
    </row>
    <row r="16" spans="1:10" x14ac:dyDescent="0.25">
      <c r="A16" s="22" t="s">
        <v>2310</v>
      </c>
      <c r="B16" s="19">
        <v>7793991.5099999979</v>
      </c>
      <c r="C16" s="19">
        <v>1115816.3799999999</v>
      </c>
      <c r="F16" s="22"/>
      <c r="G16" s="19"/>
      <c r="H16" s="19"/>
    </row>
    <row r="17" spans="1:8" x14ac:dyDescent="0.25">
      <c r="A17" s="22" t="s">
        <v>2201</v>
      </c>
      <c r="B17" s="19">
        <v>7487407.6400000006</v>
      </c>
      <c r="C17" s="19">
        <v>0</v>
      </c>
      <c r="F17" s="22"/>
      <c r="G17" s="19"/>
      <c r="H17" s="19"/>
    </row>
    <row r="18" spans="1:8" x14ac:dyDescent="0.25">
      <c r="A18" s="21" t="s">
        <v>2198</v>
      </c>
      <c r="B18" s="19">
        <v>83890217.359999999</v>
      </c>
      <c r="C18" s="19">
        <v>14030518.530000001</v>
      </c>
    </row>
  </sheetData>
  <mergeCells count="2">
    <mergeCell ref="F3:H3"/>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5"/>
  <sheetViews>
    <sheetView topLeftCell="A31" zoomScaleNormal="100" workbookViewId="0">
      <selection activeCell="C5" sqref="C5"/>
    </sheetView>
  </sheetViews>
  <sheetFormatPr defaultRowHeight="15" x14ac:dyDescent="0.25"/>
  <cols>
    <col min="1" max="1" width="14.7109375" customWidth="1"/>
    <col min="2" max="2" width="17.28515625" customWidth="1"/>
    <col min="3" max="3" width="35.140625" customWidth="1"/>
    <col min="4" max="4" width="13.5703125" customWidth="1"/>
    <col min="5" max="5" width="13.42578125" customWidth="1"/>
    <col min="6" max="6" width="43.140625" customWidth="1"/>
    <col min="7" max="7" width="13.5703125" customWidth="1"/>
    <col min="8" max="8" width="48.5703125" customWidth="1"/>
    <col min="9" max="9" width="13.42578125" customWidth="1"/>
    <col min="10" max="10" width="19.42578125" style="19" customWidth="1"/>
    <col min="11" max="11" width="13.5703125" style="82" customWidth="1"/>
    <col min="12" max="13" width="13.42578125" style="19" customWidth="1"/>
    <col min="14" max="14" width="13.5703125" style="19" customWidth="1"/>
    <col min="15" max="15" width="13.42578125" style="82" customWidth="1"/>
    <col min="17" max="17" width="13.42578125" style="19" customWidth="1"/>
    <col min="18" max="18" width="16.5703125" customWidth="1"/>
    <col min="19" max="19" width="13.5703125" style="19" customWidth="1"/>
    <col min="20" max="22" width="13.42578125" style="19" customWidth="1"/>
    <col min="23" max="23" width="19.42578125" style="19" customWidth="1"/>
    <col min="24" max="24" width="16.42578125" customWidth="1"/>
    <col min="25" max="25" width="13.42578125" style="19" customWidth="1"/>
    <col min="26" max="26" width="14.5703125" customWidth="1"/>
  </cols>
  <sheetData>
    <row r="1" spans="1:26" s="84" customFormat="1" ht="45" x14ac:dyDescent="0.25">
      <c r="A1" s="170" t="s">
        <v>2196</v>
      </c>
      <c r="B1" s="170" t="s">
        <v>2178</v>
      </c>
      <c r="C1" s="170" t="s">
        <v>2179</v>
      </c>
      <c r="D1" s="170" t="s">
        <v>0</v>
      </c>
      <c r="E1" s="170" t="s">
        <v>12</v>
      </c>
      <c r="F1" s="170" t="s">
        <v>2180</v>
      </c>
      <c r="G1" s="170" t="s">
        <v>2181</v>
      </c>
      <c r="H1" s="170" t="s">
        <v>2182</v>
      </c>
      <c r="I1" s="170" t="s">
        <v>2183</v>
      </c>
      <c r="J1" s="170" t="s">
        <v>2184</v>
      </c>
      <c r="K1" s="171" t="s">
        <v>2185</v>
      </c>
      <c r="L1" s="171" t="s">
        <v>2186</v>
      </c>
      <c r="M1" s="172" t="s">
        <v>19</v>
      </c>
      <c r="N1" s="171" t="s">
        <v>20</v>
      </c>
      <c r="O1" s="171" t="s">
        <v>21</v>
      </c>
      <c r="P1" s="171" t="s">
        <v>22</v>
      </c>
      <c r="Q1" s="172" t="s">
        <v>2187</v>
      </c>
      <c r="R1" s="173" t="s">
        <v>2200</v>
      </c>
      <c r="S1" s="171" t="s">
        <v>2188</v>
      </c>
      <c r="T1" s="171" t="s">
        <v>2189</v>
      </c>
      <c r="U1" s="171" t="s">
        <v>2190</v>
      </c>
      <c r="V1" s="171" t="s">
        <v>2191</v>
      </c>
      <c r="W1" s="171" t="s">
        <v>2192</v>
      </c>
      <c r="X1" s="171" t="s">
        <v>2193</v>
      </c>
      <c r="Y1" s="171" t="s">
        <v>2194</v>
      </c>
      <c r="Z1" s="171" t="s">
        <v>2195</v>
      </c>
    </row>
    <row r="2" spans="1:26" ht="51" x14ac:dyDescent="0.25">
      <c r="A2" s="174">
        <v>1</v>
      </c>
      <c r="B2" s="175" t="s">
        <v>33</v>
      </c>
      <c r="C2" s="175" t="s">
        <v>34</v>
      </c>
      <c r="D2" s="175" t="s">
        <v>35</v>
      </c>
      <c r="E2" s="176">
        <v>43945</v>
      </c>
      <c r="F2" s="175" t="s">
        <v>36</v>
      </c>
      <c r="G2" s="175" t="s">
        <v>37</v>
      </c>
      <c r="H2" s="175"/>
      <c r="I2" s="175">
        <v>3</v>
      </c>
      <c r="J2" s="175">
        <v>36</v>
      </c>
      <c r="K2" s="177">
        <v>593702.68000000005</v>
      </c>
      <c r="L2" s="177">
        <v>593702.68000000005</v>
      </c>
      <c r="M2" s="177">
        <v>504647.28</v>
      </c>
      <c r="N2" s="175" t="s">
        <v>1</v>
      </c>
      <c r="O2" s="175" t="s">
        <v>1</v>
      </c>
      <c r="P2" s="175" t="s">
        <v>1</v>
      </c>
      <c r="Q2" s="177">
        <v>44527.7</v>
      </c>
      <c r="R2" s="178" t="s">
        <v>2310</v>
      </c>
      <c r="S2" s="175" t="s">
        <v>1</v>
      </c>
      <c r="T2" s="175" t="s">
        <v>1</v>
      </c>
      <c r="U2" s="177">
        <v>593702.68000000005</v>
      </c>
      <c r="V2" s="177">
        <v>44527.7</v>
      </c>
      <c r="W2" s="175" t="s">
        <v>1</v>
      </c>
      <c r="X2" s="175" t="s">
        <v>1</v>
      </c>
      <c r="Y2" s="175" t="s">
        <v>1</v>
      </c>
      <c r="Z2" s="179">
        <v>44203</v>
      </c>
    </row>
    <row r="3" spans="1:26" ht="25.5" x14ac:dyDescent="0.25">
      <c r="A3" s="174">
        <v>1</v>
      </c>
      <c r="B3" s="175" t="s">
        <v>38</v>
      </c>
      <c r="C3" s="175" t="s">
        <v>39</v>
      </c>
      <c r="D3" s="175" t="s">
        <v>40</v>
      </c>
      <c r="E3" s="176">
        <v>42699</v>
      </c>
      <c r="F3" s="175" t="s">
        <v>41</v>
      </c>
      <c r="G3" s="175" t="s">
        <v>42</v>
      </c>
      <c r="H3" s="175"/>
      <c r="I3" s="175">
        <v>1</v>
      </c>
      <c r="J3" s="175">
        <v>24</v>
      </c>
      <c r="K3" s="177">
        <v>256588.97</v>
      </c>
      <c r="L3" s="177">
        <v>212057</v>
      </c>
      <c r="M3" s="177">
        <v>137837.04999999999</v>
      </c>
      <c r="N3" s="175" t="s">
        <v>1</v>
      </c>
      <c r="O3" s="175" t="s">
        <v>1</v>
      </c>
      <c r="P3" s="175" t="s">
        <v>1</v>
      </c>
      <c r="Q3" s="175" t="s">
        <v>1</v>
      </c>
      <c r="R3" s="178" t="s">
        <v>2201</v>
      </c>
      <c r="S3" s="175" t="s">
        <v>1</v>
      </c>
      <c r="T3" s="175" t="s">
        <v>1</v>
      </c>
      <c r="U3" s="177">
        <v>137837.04999999999</v>
      </c>
      <c r="V3" s="175" t="s">
        <v>1</v>
      </c>
      <c r="W3" s="177">
        <v>74219.95</v>
      </c>
      <c r="X3" s="175" t="s">
        <v>1</v>
      </c>
      <c r="Y3" s="177">
        <v>44531.97</v>
      </c>
      <c r="Z3" s="179">
        <v>44203</v>
      </c>
    </row>
    <row r="4" spans="1:26" ht="25.5" x14ac:dyDescent="0.25">
      <c r="A4" s="174">
        <v>1</v>
      </c>
      <c r="B4" s="175" t="s">
        <v>43</v>
      </c>
      <c r="C4" s="175" t="s">
        <v>44</v>
      </c>
      <c r="D4" s="175" t="s">
        <v>35</v>
      </c>
      <c r="E4" s="176">
        <v>43612</v>
      </c>
      <c r="F4" s="175" t="s">
        <v>41</v>
      </c>
      <c r="G4" s="175" t="s">
        <v>42</v>
      </c>
      <c r="H4" s="175"/>
      <c r="I4" s="175">
        <v>1</v>
      </c>
      <c r="J4" s="175">
        <v>27</v>
      </c>
      <c r="K4" s="177">
        <v>265188.45</v>
      </c>
      <c r="L4" s="177">
        <v>219164</v>
      </c>
      <c r="M4" s="177">
        <v>142456.6</v>
      </c>
      <c r="N4" s="175" t="s">
        <v>1</v>
      </c>
      <c r="O4" s="175" t="s">
        <v>1</v>
      </c>
      <c r="P4" s="175" t="s">
        <v>1</v>
      </c>
      <c r="Q4" s="175" t="s">
        <v>1</v>
      </c>
      <c r="R4" s="178" t="s">
        <v>2201</v>
      </c>
      <c r="S4" s="175" t="s">
        <v>1</v>
      </c>
      <c r="T4" s="175" t="s">
        <v>1</v>
      </c>
      <c r="U4" s="177">
        <v>142456.6</v>
      </c>
      <c r="V4" s="175" t="s">
        <v>1</v>
      </c>
      <c r="W4" s="177">
        <v>76707.399999999994</v>
      </c>
      <c r="X4" s="175" t="s">
        <v>1</v>
      </c>
      <c r="Y4" s="177">
        <v>46024.45</v>
      </c>
      <c r="Z4" s="179">
        <v>44203</v>
      </c>
    </row>
    <row r="5" spans="1:26" ht="51" x14ac:dyDescent="0.25">
      <c r="A5" s="174">
        <v>1</v>
      </c>
      <c r="B5" s="175" t="s">
        <v>45</v>
      </c>
      <c r="C5" s="175" t="s">
        <v>46</v>
      </c>
      <c r="D5" s="175" t="s">
        <v>35</v>
      </c>
      <c r="E5" s="176">
        <v>43979</v>
      </c>
      <c r="F5" s="175" t="s">
        <v>47</v>
      </c>
      <c r="G5" s="175" t="s">
        <v>48</v>
      </c>
      <c r="H5" s="175" t="s">
        <v>49</v>
      </c>
      <c r="I5" s="175">
        <v>2</v>
      </c>
      <c r="J5" s="175">
        <v>36</v>
      </c>
      <c r="K5" s="177">
        <v>595962.66</v>
      </c>
      <c r="L5" s="177">
        <v>595962.66</v>
      </c>
      <c r="M5" s="177">
        <v>506568.26</v>
      </c>
      <c r="N5" s="175" t="s">
        <v>1</v>
      </c>
      <c r="O5" s="175" t="s">
        <v>1</v>
      </c>
      <c r="P5" s="175" t="s">
        <v>1</v>
      </c>
      <c r="Q5" s="177">
        <v>44697.2</v>
      </c>
      <c r="R5" s="178" t="s">
        <v>2310</v>
      </c>
      <c r="S5" s="175" t="s">
        <v>1</v>
      </c>
      <c r="T5" s="175" t="s">
        <v>1</v>
      </c>
      <c r="U5" s="177">
        <v>595962.66</v>
      </c>
      <c r="V5" s="177">
        <v>44697.2</v>
      </c>
      <c r="W5" s="175" t="s">
        <v>1</v>
      </c>
      <c r="X5" s="175" t="s">
        <v>1</v>
      </c>
      <c r="Y5" s="175" t="s">
        <v>1</v>
      </c>
      <c r="Z5" s="179">
        <v>44203</v>
      </c>
    </row>
    <row r="6" spans="1:26" ht="25.5" x14ac:dyDescent="0.25">
      <c r="A6" s="174">
        <v>1</v>
      </c>
      <c r="B6" s="175" t="s">
        <v>50</v>
      </c>
      <c r="C6" s="175" t="s">
        <v>51</v>
      </c>
      <c r="D6" s="175" t="s">
        <v>40</v>
      </c>
      <c r="E6" s="176">
        <v>42699</v>
      </c>
      <c r="F6" s="175" t="s">
        <v>47</v>
      </c>
      <c r="G6" s="175" t="s">
        <v>48</v>
      </c>
      <c r="H6" s="175"/>
      <c r="I6" s="175">
        <v>1</v>
      </c>
      <c r="J6" s="175">
        <v>36</v>
      </c>
      <c r="K6" s="177">
        <v>597362</v>
      </c>
      <c r="L6" s="177">
        <v>597362</v>
      </c>
      <c r="M6" s="177">
        <v>507757.7</v>
      </c>
      <c r="N6" s="175" t="s">
        <v>1</v>
      </c>
      <c r="O6" s="175" t="s">
        <v>1</v>
      </c>
      <c r="P6" s="175" t="s">
        <v>1</v>
      </c>
      <c r="Q6" s="177">
        <v>44802.15</v>
      </c>
      <c r="R6" s="178" t="s">
        <v>2310</v>
      </c>
      <c r="S6" s="175" t="s">
        <v>1</v>
      </c>
      <c r="T6" s="175" t="s">
        <v>1</v>
      </c>
      <c r="U6" s="177">
        <v>552559.85</v>
      </c>
      <c r="V6" s="175" t="s">
        <v>1</v>
      </c>
      <c r="W6" s="177">
        <v>44802.15</v>
      </c>
      <c r="X6" s="175" t="s">
        <v>1</v>
      </c>
      <c r="Y6" s="175" t="s">
        <v>1</v>
      </c>
      <c r="Z6" s="179">
        <v>44203</v>
      </c>
    </row>
    <row r="7" spans="1:26" ht="38.25" x14ac:dyDescent="0.25">
      <c r="A7" s="174">
        <v>1</v>
      </c>
      <c r="B7" s="175" t="s">
        <v>52</v>
      </c>
      <c r="C7" s="175" t="s">
        <v>53</v>
      </c>
      <c r="D7" s="175" t="s">
        <v>40</v>
      </c>
      <c r="E7" s="176">
        <v>42697</v>
      </c>
      <c r="F7" s="175" t="s">
        <v>54</v>
      </c>
      <c r="G7" s="175" t="s">
        <v>55</v>
      </c>
      <c r="H7" s="175" t="s">
        <v>56</v>
      </c>
      <c r="I7" s="175">
        <v>2</v>
      </c>
      <c r="J7" s="175">
        <v>36</v>
      </c>
      <c r="K7" s="177">
        <v>522902.74</v>
      </c>
      <c r="L7" s="177">
        <v>522902.74</v>
      </c>
      <c r="M7" s="177">
        <v>444467.32</v>
      </c>
      <c r="N7" s="175" t="s">
        <v>1</v>
      </c>
      <c r="O7" s="175" t="s">
        <v>1</v>
      </c>
      <c r="P7" s="175" t="s">
        <v>1</v>
      </c>
      <c r="Q7" s="177">
        <v>39217.71</v>
      </c>
      <c r="R7" s="178" t="s">
        <v>2310</v>
      </c>
      <c r="S7" s="175" t="s">
        <v>1</v>
      </c>
      <c r="T7" s="175" t="s">
        <v>1</v>
      </c>
      <c r="U7" s="177">
        <v>483685.03</v>
      </c>
      <c r="V7" s="175" t="s">
        <v>1</v>
      </c>
      <c r="W7" s="177">
        <v>39217.71</v>
      </c>
      <c r="X7" s="175" t="s">
        <v>1</v>
      </c>
      <c r="Y7" s="175" t="s">
        <v>1</v>
      </c>
      <c r="Z7" s="179">
        <v>44203</v>
      </c>
    </row>
    <row r="8" spans="1:26" ht="25.5" x14ac:dyDescent="0.25">
      <c r="A8" s="174">
        <v>1</v>
      </c>
      <c r="B8" s="175" t="s">
        <v>57</v>
      </c>
      <c r="C8" s="175" t="s">
        <v>58</v>
      </c>
      <c r="D8" s="175" t="s">
        <v>35</v>
      </c>
      <c r="E8" s="176">
        <v>44022</v>
      </c>
      <c r="F8" s="175" t="s">
        <v>54</v>
      </c>
      <c r="G8" s="175" t="s">
        <v>55</v>
      </c>
      <c r="H8" s="175" t="s">
        <v>59</v>
      </c>
      <c r="I8" s="175">
        <v>2</v>
      </c>
      <c r="J8" s="175">
        <v>36</v>
      </c>
      <c r="K8" s="177">
        <v>648648</v>
      </c>
      <c r="L8" s="177">
        <v>648648</v>
      </c>
      <c r="M8" s="177">
        <v>551350.80000000005</v>
      </c>
      <c r="N8" s="175" t="s">
        <v>1</v>
      </c>
      <c r="O8" s="175" t="s">
        <v>1</v>
      </c>
      <c r="P8" s="175" t="s">
        <v>1</v>
      </c>
      <c r="Q8" s="177">
        <v>48648.6</v>
      </c>
      <c r="R8" s="178" t="s">
        <v>2310</v>
      </c>
      <c r="S8" s="175" t="s">
        <v>1</v>
      </c>
      <c r="T8" s="175" t="s">
        <v>1</v>
      </c>
      <c r="U8" s="177">
        <v>615048.04</v>
      </c>
      <c r="V8" s="177">
        <v>15048.64</v>
      </c>
      <c r="W8" s="177">
        <v>33599.96</v>
      </c>
      <c r="X8" s="175" t="s">
        <v>1</v>
      </c>
      <c r="Y8" s="175" t="s">
        <v>1</v>
      </c>
      <c r="Z8" s="179">
        <v>44203</v>
      </c>
    </row>
    <row r="9" spans="1:26" ht="51" x14ac:dyDescent="0.25">
      <c r="A9" s="174">
        <v>1</v>
      </c>
      <c r="B9" s="175" t="s">
        <v>60</v>
      </c>
      <c r="C9" s="175" t="s">
        <v>61</v>
      </c>
      <c r="D9" s="175" t="s">
        <v>35</v>
      </c>
      <c r="E9" s="176">
        <v>43969</v>
      </c>
      <c r="F9" s="175" t="s">
        <v>47</v>
      </c>
      <c r="G9" s="175" t="s">
        <v>48</v>
      </c>
      <c r="H9" s="175"/>
      <c r="I9" s="175">
        <v>1</v>
      </c>
      <c r="J9" s="175">
        <v>36</v>
      </c>
      <c r="K9" s="177">
        <v>558474.55000000005</v>
      </c>
      <c r="L9" s="177">
        <v>558474.55000000005</v>
      </c>
      <c r="M9" s="177">
        <v>474703.35</v>
      </c>
      <c r="N9" s="175" t="s">
        <v>1</v>
      </c>
      <c r="O9" s="175" t="s">
        <v>1</v>
      </c>
      <c r="P9" s="175" t="s">
        <v>1</v>
      </c>
      <c r="Q9" s="177">
        <v>41885.61</v>
      </c>
      <c r="R9" s="178" t="s">
        <v>2310</v>
      </c>
      <c r="S9" s="175" t="s">
        <v>1</v>
      </c>
      <c r="T9" s="175" t="s">
        <v>1</v>
      </c>
      <c r="U9" s="177">
        <v>530550.82999999996</v>
      </c>
      <c r="V9" s="177">
        <v>13961.87</v>
      </c>
      <c r="W9" s="177">
        <v>27923.72</v>
      </c>
      <c r="X9" s="175" t="s">
        <v>1</v>
      </c>
      <c r="Y9" s="175" t="s">
        <v>1</v>
      </c>
      <c r="Z9" s="179">
        <v>44203</v>
      </c>
    </row>
    <row r="10" spans="1:26" ht="38.25" x14ac:dyDescent="0.25">
      <c r="A10" s="174">
        <v>1</v>
      </c>
      <c r="B10" s="175" t="s">
        <v>62</v>
      </c>
      <c r="C10" s="175" t="s">
        <v>63</v>
      </c>
      <c r="D10" s="175" t="s">
        <v>40</v>
      </c>
      <c r="E10" s="176">
        <v>42697</v>
      </c>
      <c r="F10" s="175" t="s">
        <v>47</v>
      </c>
      <c r="G10" s="175" t="s">
        <v>48</v>
      </c>
      <c r="H10" s="175"/>
      <c r="I10" s="175">
        <v>1</v>
      </c>
      <c r="J10" s="175">
        <v>36</v>
      </c>
      <c r="K10" s="177">
        <v>644780</v>
      </c>
      <c r="L10" s="177">
        <v>644780</v>
      </c>
      <c r="M10" s="177">
        <v>548063</v>
      </c>
      <c r="N10" s="175" t="s">
        <v>1</v>
      </c>
      <c r="O10" s="175" t="s">
        <v>1</v>
      </c>
      <c r="P10" s="175" t="s">
        <v>1</v>
      </c>
      <c r="Q10" s="177">
        <v>48358.5</v>
      </c>
      <c r="R10" s="178" t="s">
        <v>2310</v>
      </c>
      <c r="S10" s="175" t="s">
        <v>1</v>
      </c>
      <c r="T10" s="175" t="s">
        <v>1</v>
      </c>
      <c r="U10" s="177">
        <v>596421.5</v>
      </c>
      <c r="V10" s="175" t="s">
        <v>1</v>
      </c>
      <c r="W10" s="177">
        <v>48358.5</v>
      </c>
      <c r="X10" s="175" t="s">
        <v>1</v>
      </c>
      <c r="Y10" s="175" t="s">
        <v>1</v>
      </c>
      <c r="Z10" s="179">
        <v>44203</v>
      </c>
    </row>
    <row r="11" spans="1:26" ht="25.5" x14ac:dyDescent="0.25">
      <c r="A11" s="174">
        <v>1</v>
      </c>
      <c r="B11" s="175" t="s">
        <v>64</v>
      </c>
      <c r="C11" s="175" t="s">
        <v>65</v>
      </c>
      <c r="D11" s="175" t="s">
        <v>35</v>
      </c>
      <c r="E11" s="176">
        <v>43995</v>
      </c>
      <c r="F11" s="175" t="s">
        <v>66</v>
      </c>
      <c r="G11" s="175" t="s">
        <v>67</v>
      </c>
      <c r="H11" s="175"/>
      <c r="I11" s="175">
        <v>1</v>
      </c>
      <c r="J11" s="175">
        <v>36</v>
      </c>
      <c r="K11" s="177">
        <v>578932.34</v>
      </c>
      <c r="L11" s="177">
        <v>578932.34</v>
      </c>
      <c r="M11" s="177">
        <v>492092.49</v>
      </c>
      <c r="N11" s="175" t="s">
        <v>1</v>
      </c>
      <c r="O11" s="175" t="s">
        <v>1</v>
      </c>
      <c r="P11" s="175" t="s">
        <v>1</v>
      </c>
      <c r="Q11" s="177">
        <v>43419.92</v>
      </c>
      <c r="R11" s="178" t="s">
        <v>2310</v>
      </c>
      <c r="S11" s="175" t="s">
        <v>1</v>
      </c>
      <c r="T11" s="175" t="s">
        <v>1</v>
      </c>
      <c r="U11" s="177">
        <v>578932.34</v>
      </c>
      <c r="V11" s="177">
        <v>43419.93</v>
      </c>
      <c r="W11" s="175" t="s">
        <v>1</v>
      </c>
      <c r="X11" s="175" t="s">
        <v>1</v>
      </c>
      <c r="Y11" s="175" t="s">
        <v>1</v>
      </c>
      <c r="Z11" s="179">
        <v>44203</v>
      </c>
    </row>
    <row r="12" spans="1:26" ht="76.5" x14ac:dyDescent="0.25">
      <c r="A12" s="174">
        <v>1</v>
      </c>
      <c r="B12" s="175" t="s">
        <v>68</v>
      </c>
      <c r="C12" s="175" t="s">
        <v>69</v>
      </c>
      <c r="D12" s="175" t="s">
        <v>40</v>
      </c>
      <c r="E12" s="176">
        <v>42697</v>
      </c>
      <c r="F12" s="175" t="s">
        <v>70</v>
      </c>
      <c r="G12" s="175" t="s">
        <v>71</v>
      </c>
      <c r="H12" s="175" t="s">
        <v>72</v>
      </c>
      <c r="I12" s="175">
        <v>3</v>
      </c>
      <c r="J12" s="175">
        <v>20</v>
      </c>
      <c r="K12" s="177">
        <v>916313.94</v>
      </c>
      <c r="L12" s="177">
        <v>915683.94</v>
      </c>
      <c r="M12" s="177">
        <v>598207.69999999995</v>
      </c>
      <c r="N12" s="175" t="s">
        <v>1</v>
      </c>
      <c r="O12" s="175" t="s">
        <v>1</v>
      </c>
      <c r="P12" s="175" t="s">
        <v>1</v>
      </c>
      <c r="Q12" s="175" t="s">
        <v>1</v>
      </c>
      <c r="R12" s="178" t="s">
        <v>2201</v>
      </c>
      <c r="S12" s="175" t="s">
        <v>1</v>
      </c>
      <c r="T12" s="175" t="s">
        <v>1</v>
      </c>
      <c r="U12" s="177">
        <v>598207.69999999995</v>
      </c>
      <c r="V12" s="175" t="s">
        <v>1</v>
      </c>
      <c r="W12" s="177">
        <v>317476.24</v>
      </c>
      <c r="X12" s="175" t="s">
        <v>1</v>
      </c>
      <c r="Y12" s="177">
        <v>630</v>
      </c>
      <c r="Z12" s="179">
        <v>44203</v>
      </c>
    </row>
    <row r="13" spans="1:26" x14ac:dyDescent="0.25">
      <c r="A13" s="174">
        <v>1</v>
      </c>
      <c r="B13" s="175" t="s">
        <v>73</v>
      </c>
      <c r="C13" s="175" t="s">
        <v>74</v>
      </c>
      <c r="D13" s="175" t="s">
        <v>35</v>
      </c>
      <c r="E13" s="176">
        <v>43978</v>
      </c>
      <c r="F13" s="175" t="s">
        <v>54</v>
      </c>
      <c r="G13" s="175" t="s">
        <v>55</v>
      </c>
      <c r="H13" s="175"/>
      <c r="I13" s="175">
        <v>2</v>
      </c>
      <c r="J13" s="175">
        <v>36</v>
      </c>
      <c r="K13" s="177">
        <v>644074.91</v>
      </c>
      <c r="L13" s="177">
        <v>644074.91</v>
      </c>
      <c r="M13" s="177">
        <v>547463.67000000004</v>
      </c>
      <c r="N13" s="175" t="s">
        <v>1</v>
      </c>
      <c r="O13" s="175" t="s">
        <v>1</v>
      </c>
      <c r="P13" s="175" t="s">
        <v>1</v>
      </c>
      <c r="Q13" s="177">
        <v>48305.62</v>
      </c>
      <c r="R13" s="178" t="s">
        <v>2310</v>
      </c>
      <c r="S13" s="175" t="s">
        <v>1</v>
      </c>
      <c r="T13" s="175" t="s">
        <v>1</v>
      </c>
      <c r="U13" s="177">
        <v>612644.05000000005</v>
      </c>
      <c r="V13" s="177">
        <v>16874.759999999998</v>
      </c>
      <c r="W13" s="177">
        <v>31430.86</v>
      </c>
      <c r="X13" s="175" t="s">
        <v>1</v>
      </c>
      <c r="Y13" s="175" t="s">
        <v>1</v>
      </c>
      <c r="Z13" s="179">
        <v>44203</v>
      </c>
    </row>
    <row r="14" spans="1:26" ht="51" x14ac:dyDescent="0.25">
      <c r="A14" s="174">
        <v>1</v>
      </c>
      <c r="B14" s="175" t="s">
        <v>75</v>
      </c>
      <c r="C14" s="175" t="s">
        <v>76</v>
      </c>
      <c r="D14" s="175" t="s">
        <v>40</v>
      </c>
      <c r="E14" s="176">
        <v>42699</v>
      </c>
      <c r="F14" s="175" t="s">
        <v>54</v>
      </c>
      <c r="G14" s="175" t="s">
        <v>55</v>
      </c>
      <c r="H14" s="175"/>
      <c r="I14" s="175">
        <v>1</v>
      </c>
      <c r="J14" s="175">
        <v>36</v>
      </c>
      <c r="K14" s="177">
        <v>574499.62</v>
      </c>
      <c r="L14" s="177">
        <v>574499.62</v>
      </c>
      <c r="M14" s="177">
        <v>488324.69</v>
      </c>
      <c r="N14" s="175" t="s">
        <v>1</v>
      </c>
      <c r="O14" s="175" t="s">
        <v>1</v>
      </c>
      <c r="P14" s="175" t="s">
        <v>1</v>
      </c>
      <c r="Q14" s="177">
        <v>43087.46</v>
      </c>
      <c r="R14" s="178" t="s">
        <v>2310</v>
      </c>
      <c r="S14" s="175" t="s">
        <v>1</v>
      </c>
      <c r="T14" s="175" t="s">
        <v>1</v>
      </c>
      <c r="U14" s="177">
        <v>531412.15</v>
      </c>
      <c r="V14" s="175" t="s">
        <v>1</v>
      </c>
      <c r="W14" s="177">
        <v>43087.47</v>
      </c>
      <c r="X14" s="175" t="s">
        <v>1</v>
      </c>
      <c r="Y14" s="175" t="s">
        <v>1</v>
      </c>
      <c r="Z14" s="179">
        <v>44203</v>
      </c>
    </row>
    <row r="15" spans="1:26" ht="25.5" x14ac:dyDescent="0.25">
      <c r="A15" s="174">
        <v>1</v>
      </c>
      <c r="B15" s="175" t="s">
        <v>77</v>
      </c>
      <c r="C15" s="175" t="s">
        <v>78</v>
      </c>
      <c r="D15" s="175" t="s">
        <v>35</v>
      </c>
      <c r="E15" s="176">
        <v>44102</v>
      </c>
      <c r="F15" s="175" t="s">
        <v>54</v>
      </c>
      <c r="G15" s="175" t="s">
        <v>55</v>
      </c>
      <c r="H15" s="175"/>
      <c r="I15" s="175">
        <v>1</v>
      </c>
      <c r="J15" s="175">
        <v>36</v>
      </c>
      <c r="K15" s="177">
        <v>576969.66</v>
      </c>
      <c r="L15" s="177">
        <v>576969.66</v>
      </c>
      <c r="M15" s="177">
        <v>490424.2</v>
      </c>
      <c r="N15" s="175" t="s">
        <v>1</v>
      </c>
      <c r="O15" s="175" t="s">
        <v>1</v>
      </c>
      <c r="P15" s="175" t="s">
        <v>1</v>
      </c>
      <c r="Q15" s="177">
        <v>43272.73</v>
      </c>
      <c r="R15" s="178" t="s">
        <v>2310</v>
      </c>
      <c r="S15" s="175" t="s">
        <v>1</v>
      </c>
      <c r="T15" s="175" t="s">
        <v>1</v>
      </c>
      <c r="U15" s="177">
        <v>547916.86</v>
      </c>
      <c r="V15" s="177">
        <v>14219.93</v>
      </c>
      <c r="W15" s="177">
        <v>29052.799999999999</v>
      </c>
      <c r="X15" s="175" t="s">
        <v>1</v>
      </c>
      <c r="Y15" s="175" t="s">
        <v>1</v>
      </c>
      <c r="Z15" s="179">
        <v>44203</v>
      </c>
    </row>
    <row r="16" spans="1:26" ht="38.25" x14ac:dyDescent="0.25">
      <c r="A16" s="174">
        <v>1</v>
      </c>
      <c r="B16" s="175" t="s">
        <v>79</v>
      </c>
      <c r="C16" s="175" t="s">
        <v>80</v>
      </c>
      <c r="D16" s="175" t="s">
        <v>35</v>
      </c>
      <c r="E16" s="176">
        <v>43941</v>
      </c>
      <c r="F16" s="175" t="s">
        <v>47</v>
      </c>
      <c r="G16" s="175" t="s">
        <v>48</v>
      </c>
      <c r="H16" s="175"/>
      <c r="I16" s="175">
        <v>3</v>
      </c>
      <c r="J16" s="175">
        <v>36</v>
      </c>
      <c r="K16" s="177">
        <v>599668.43999999994</v>
      </c>
      <c r="L16" s="177">
        <v>599668.43999999994</v>
      </c>
      <c r="M16" s="177">
        <v>509718.17</v>
      </c>
      <c r="N16" s="175" t="s">
        <v>1</v>
      </c>
      <c r="O16" s="175" t="s">
        <v>1</v>
      </c>
      <c r="P16" s="175" t="s">
        <v>1</v>
      </c>
      <c r="Q16" s="177">
        <v>44975.13</v>
      </c>
      <c r="R16" s="178" t="s">
        <v>2310</v>
      </c>
      <c r="S16" s="175" t="s">
        <v>1</v>
      </c>
      <c r="T16" s="175" t="s">
        <v>1</v>
      </c>
      <c r="U16" s="177">
        <v>599668.43999999994</v>
      </c>
      <c r="V16" s="177">
        <v>44975.14</v>
      </c>
      <c r="W16" s="175" t="s">
        <v>1</v>
      </c>
      <c r="X16" s="175" t="s">
        <v>1</v>
      </c>
      <c r="Y16" s="175" t="s">
        <v>1</v>
      </c>
      <c r="Z16" s="179">
        <v>44203</v>
      </c>
    </row>
    <row r="17" spans="1:26" ht="51" x14ac:dyDescent="0.25">
      <c r="A17" s="174">
        <v>1</v>
      </c>
      <c r="B17" s="175" t="s">
        <v>81</v>
      </c>
      <c r="C17" s="175" t="s">
        <v>82</v>
      </c>
      <c r="D17" s="175" t="s">
        <v>40</v>
      </c>
      <c r="E17" s="176">
        <v>42697</v>
      </c>
      <c r="F17" s="175" t="s">
        <v>83</v>
      </c>
      <c r="G17" s="175" t="s">
        <v>84</v>
      </c>
      <c r="H17" s="175"/>
      <c r="I17" s="175">
        <v>1</v>
      </c>
      <c r="J17" s="175">
        <v>36</v>
      </c>
      <c r="K17" s="177">
        <v>281938.89</v>
      </c>
      <c r="L17" s="177">
        <v>281938.89</v>
      </c>
      <c r="M17" s="177">
        <v>239648.07</v>
      </c>
      <c r="N17" s="175" t="s">
        <v>1</v>
      </c>
      <c r="O17" s="175" t="s">
        <v>1</v>
      </c>
      <c r="P17" s="175" t="s">
        <v>1</v>
      </c>
      <c r="Q17" s="177">
        <v>21145.41</v>
      </c>
      <c r="R17" s="178" t="s">
        <v>2310</v>
      </c>
      <c r="S17" s="175" t="s">
        <v>1</v>
      </c>
      <c r="T17" s="175" t="s">
        <v>1</v>
      </c>
      <c r="U17" s="177">
        <v>281938.89</v>
      </c>
      <c r="V17" s="177">
        <v>21145.41</v>
      </c>
      <c r="W17" s="175" t="s">
        <v>1</v>
      </c>
      <c r="X17" s="175" t="s">
        <v>1</v>
      </c>
      <c r="Y17" s="175" t="s">
        <v>1</v>
      </c>
      <c r="Z17" s="179">
        <v>44203</v>
      </c>
    </row>
    <row r="18" spans="1:26" ht="25.5" x14ac:dyDescent="0.25">
      <c r="A18" s="174">
        <v>1</v>
      </c>
      <c r="B18" s="175" t="s">
        <v>85</v>
      </c>
      <c r="C18" s="175" t="s">
        <v>86</v>
      </c>
      <c r="D18" s="175" t="s">
        <v>40</v>
      </c>
      <c r="E18" s="176">
        <v>42697</v>
      </c>
      <c r="F18" s="175" t="s">
        <v>54</v>
      </c>
      <c r="G18" s="175" t="s">
        <v>55</v>
      </c>
      <c r="H18" s="175"/>
      <c r="I18" s="175">
        <v>1</v>
      </c>
      <c r="J18" s="175">
        <v>36</v>
      </c>
      <c r="K18" s="177">
        <v>645949.07999999996</v>
      </c>
      <c r="L18" s="177">
        <v>645949.07999999996</v>
      </c>
      <c r="M18" s="177">
        <v>549056.69999999995</v>
      </c>
      <c r="N18" s="175" t="s">
        <v>1</v>
      </c>
      <c r="O18" s="175" t="s">
        <v>1</v>
      </c>
      <c r="P18" s="175" t="s">
        <v>1</v>
      </c>
      <c r="Q18" s="177">
        <v>48446.18</v>
      </c>
      <c r="R18" s="178" t="s">
        <v>2310</v>
      </c>
      <c r="S18" s="175" t="s">
        <v>1</v>
      </c>
      <c r="T18" s="175" t="s">
        <v>1</v>
      </c>
      <c r="U18" s="177">
        <v>597502.88</v>
      </c>
      <c r="V18" s="175" t="s">
        <v>1</v>
      </c>
      <c r="W18" s="177">
        <v>48446.2</v>
      </c>
      <c r="X18" s="175" t="s">
        <v>1</v>
      </c>
      <c r="Y18" s="175" t="s">
        <v>1</v>
      </c>
      <c r="Z18" s="179">
        <v>44203</v>
      </c>
    </row>
    <row r="19" spans="1:26" ht="38.25" x14ac:dyDescent="0.25">
      <c r="A19" s="174">
        <v>1</v>
      </c>
      <c r="B19" s="175" t="s">
        <v>87</v>
      </c>
      <c r="C19" s="175" t="s">
        <v>88</v>
      </c>
      <c r="D19" s="175" t="s">
        <v>40</v>
      </c>
      <c r="E19" s="176">
        <v>42697</v>
      </c>
      <c r="F19" s="175" t="s">
        <v>54</v>
      </c>
      <c r="G19" s="175" t="s">
        <v>55</v>
      </c>
      <c r="H19" s="175"/>
      <c r="I19" s="175">
        <v>1</v>
      </c>
      <c r="J19" s="175">
        <v>36</v>
      </c>
      <c r="K19" s="177">
        <v>644751.64</v>
      </c>
      <c r="L19" s="177">
        <v>644751.64</v>
      </c>
      <c r="M19" s="177">
        <v>548038.89</v>
      </c>
      <c r="N19" s="175" t="s">
        <v>1</v>
      </c>
      <c r="O19" s="175" t="s">
        <v>1</v>
      </c>
      <c r="P19" s="175" t="s">
        <v>1</v>
      </c>
      <c r="Q19" s="177">
        <v>48356.37</v>
      </c>
      <c r="R19" s="178" t="s">
        <v>2310</v>
      </c>
      <c r="S19" s="175" t="s">
        <v>1</v>
      </c>
      <c r="T19" s="175" t="s">
        <v>1</v>
      </c>
      <c r="U19" s="177">
        <v>596395.26</v>
      </c>
      <c r="V19" s="175" t="s">
        <v>1</v>
      </c>
      <c r="W19" s="177">
        <v>48356.38</v>
      </c>
      <c r="X19" s="175" t="s">
        <v>1</v>
      </c>
      <c r="Y19" s="175" t="s">
        <v>1</v>
      </c>
      <c r="Z19" s="179">
        <v>44203</v>
      </c>
    </row>
    <row r="20" spans="1:26" ht="63.75" x14ac:dyDescent="0.25">
      <c r="A20" s="174">
        <v>1</v>
      </c>
      <c r="B20" s="175" t="s">
        <v>89</v>
      </c>
      <c r="C20" s="175" t="s">
        <v>90</v>
      </c>
      <c r="D20" s="175" t="s">
        <v>35</v>
      </c>
      <c r="E20" s="176">
        <v>43935</v>
      </c>
      <c r="F20" s="175" t="s">
        <v>54</v>
      </c>
      <c r="G20" s="175" t="s">
        <v>55</v>
      </c>
      <c r="H20" s="175"/>
      <c r="I20" s="175">
        <v>4</v>
      </c>
      <c r="J20" s="175">
        <v>34</v>
      </c>
      <c r="K20" s="177">
        <v>607735.79</v>
      </c>
      <c r="L20" s="177">
        <v>607735.79</v>
      </c>
      <c r="M20" s="177">
        <v>516575.43</v>
      </c>
      <c r="N20" s="175" t="s">
        <v>1</v>
      </c>
      <c r="O20" s="175" t="s">
        <v>1</v>
      </c>
      <c r="P20" s="175" t="s">
        <v>1</v>
      </c>
      <c r="Q20" s="177">
        <v>45580.18</v>
      </c>
      <c r="R20" s="178" t="s">
        <v>2310</v>
      </c>
      <c r="S20" s="175" t="s">
        <v>1</v>
      </c>
      <c r="T20" s="175" t="s">
        <v>1</v>
      </c>
      <c r="U20" s="177">
        <v>579293.76</v>
      </c>
      <c r="V20" s="177">
        <v>17138.150000000001</v>
      </c>
      <c r="W20" s="177">
        <v>28442.03</v>
      </c>
      <c r="X20" s="175" t="s">
        <v>1</v>
      </c>
      <c r="Y20" s="175" t="s">
        <v>1</v>
      </c>
      <c r="Z20" s="179">
        <v>44203</v>
      </c>
    </row>
    <row r="21" spans="1:26" ht="38.25" x14ac:dyDescent="0.25">
      <c r="A21" s="174">
        <v>1</v>
      </c>
      <c r="B21" s="175" t="s">
        <v>91</v>
      </c>
      <c r="C21" s="175" t="s">
        <v>92</v>
      </c>
      <c r="D21" s="175" t="s">
        <v>40</v>
      </c>
      <c r="E21" s="176">
        <v>42699</v>
      </c>
      <c r="F21" s="175" t="s">
        <v>54</v>
      </c>
      <c r="G21" s="175" t="s">
        <v>55</v>
      </c>
      <c r="H21" s="175"/>
      <c r="I21" s="175">
        <v>1</v>
      </c>
      <c r="J21" s="175">
        <v>36</v>
      </c>
      <c r="K21" s="177">
        <v>635896.22</v>
      </c>
      <c r="L21" s="177">
        <v>635896.22</v>
      </c>
      <c r="M21" s="177">
        <v>540511.80000000005</v>
      </c>
      <c r="N21" s="175" t="s">
        <v>1</v>
      </c>
      <c r="O21" s="175" t="s">
        <v>1</v>
      </c>
      <c r="P21" s="175" t="s">
        <v>1</v>
      </c>
      <c r="Q21" s="177">
        <v>47692.22</v>
      </c>
      <c r="R21" s="178" t="s">
        <v>2310</v>
      </c>
      <c r="S21" s="175" t="s">
        <v>1</v>
      </c>
      <c r="T21" s="175" t="s">
        <v>1</v>
      </c>
      <c r="U21" s="177">
        <v>588204.02</v>
      </c>
      <c r="V21" s="175" t="s">
        <v>1</v>
      </c>
      <c r="W21" s="177">
        <v>47692.2</v>
      </c>
      <c r="X21" s="175" t="s">
        <v>1</v>
      </c>
      <c r="Y21" s="175" t="s">
        <v>1</v>
      </c>
      <c r="Z21" s="179">
        <v>44203</v>
      </c>
    </row>
    <row r="22" spans="1:26" ht="25.5" x14ac:dyDescent="0.25">
      <c r="A22" s="174">
        <v>1</v>
      </c>
      <c r="B22" s="175" t="s">
        <v>93</v>
      </c>
      <c r="C22" s="175" t="s">
        <v>94</v>
      </c>
      <c r="D22" s="175" t="s">
        <v>40</v>
      </c>
      <c r="E22" s="176">
        <v>42699</v>
      </c>
      <c r="F22" s="175" t="s">
        <v>54</v>
      </c>
      <c r="G22" s="175" t="s">
        <v>55</v>
      </c>
      <c r="H22" s="175"/>
      <c r="I22" s="175">
        <v>1</v>
      </c>
      <c r="J22" s="175">
        <v>36</v>
      </c>
      <c r="K22" s="177">
        <v>584136.79</v>
      </c>
      <c r="L22" s="177">
        <v>584136.79</v>
      </c>
      <c r="M22" s="177">
        <v>496516.27</v>
      </c>
      <c r="N22" s="175" t="s">
        <v>1</v>
      </c>
      <c r="O22" s="175" t="s">
        <v>1</v>
      </c>
      <c r="P22" s="175" t="s">
        <v>1</v>
      </c>
      <c r="Q22" s="177">
        <v>43810.26</v>
      </c>
      <c r="R22" s="178" t="s">
        <v>2310</v>
      </c>
      <c r="S22" s="175" t="s">
        <v>1</v>
      </c>
      <c r="T22" s="175" t="s">
        <v>1</v>
      </c>
      <c r="U22" s="177">
        <v>540326.53</v>
      </c>
      <c r="V22" s="175" t="s">
        <v>1</v>
      </c>
      <c r="W22" s="177">
        <v>43810.26</v>
      </c>
      <c r="X22" s="175" t="s">
        <v>1</v>
      </c>
      <c r="Y22" s="175" t="s">
        <v>1</v>
      </c>
      <c r="Z22" s="179">
        <v>44203</v>
      </c>
    </row>
    <row r="23" spans="1:26" ht="25.5" x14ac:dyDescent="0.25">
      <c r="A23" s="174">
        <v>1</v>
      </c>
      <c r="B23" s="175" t="s">
        <v>95</v>
      </c>
      <c r="C23" s="175" t="s">
        <v>96</v>
      </c>
      <c r="D23" s="175" t="s">
        <v>40</v>
      </c>
      <c r="E23" s="176">
        <v>42697</v>
      </c>
      <c r="F23" s="175" t="s">
        <v>54</v>
      </c>
      <c r="G23" s="175" t="s">
        <v>55</v>
      </c>
      <c r="H23" s="175"/>
      <c r="I23" s="175">
        <v>1</v>
      </c>
      <c r="J23" s="175">
        <v>36</v>
      </c>
      <c r="K23" s="177">
        <v>600000</v>
      </c>
      <c r="L23" s="177">
        <v>600000</v>
      </c>
      <c r="M23" s="177">
        <v>510000</v>
      </c>
      <c r="N23" s="175" t="s">
        <v>1</v>
      </c>
      <c r="O23" s="175" t="s">
        <v>1</v>
      </c>
      <c r="P23" s="175" t="s">
        <v>1</v>
      </c>
      <c r="Q23" s="177">
        <v>45000</v>
      </c>
      <c r="R23" s="178" t="s">
        <v>2310</v>
      </c>
      <c r="S23" s="175" t="s">
        <v>1</v>
      </c>
      <c r="T23" s="175" t="s">
        <v>1</v>
      </c>
      <c r="U23" s="177">
        <v>555000</v>
      </c>
      <c r="V23" s="175" t="s">
        <v>1</v>
      </c>
      <c r="W23" s="177">
        <v>45000</v>
      </c>
      <c r="X23" s="175" t="s">
        <v>1</v>
      </c>
      <c r="Y23" s="175" t="s">
        <v>1</v>
      </c>
      <c r="Z23" s="179">
        <v>44203</v>
      </c>
    </row>
    <row r="24" spans="1:26" ht="25.5" x14ac:dyDescent="0.25">
      <c r="A24" s="174">
        <v>1</v>
      </c>
      <c r="B24" s="175" t="s">
        <v>97</v>
      </c>
      <c r="C24" s="175" t="s">
        <v>98</v>
      </c>
      <c r="D24" s="175" t="s">
        <v>40</v>
      </c>
      <c r="E24" s="176">
        <v>42697</v>
      </c>
      <c r="F24" s="175" t="s">
        <v>99</v>
      </c>
      <c r="G24" s="175" t="s">
        <v>100</v>
      </c>
      <c r="H24" s="175" t="s">
        <v>101</v>
      </c>
      <c r="I24" s="175">
        <v>2</v>
      </c>
      <c r="J24" s="175">
        <v>18</v>
      </c>
      <c r="K24" s="177">
        <v>1030762.53</v>
      </c>
      <c r="L24" s="177">
        <v>1030762.53</v>
      </c>
      <c r="M24" s="177">
        <v>596129.29</v>
      </c>
      <c r="N24" s="175" t="s">
        <v>1</v>
      </c>
      <c r="O24" s="175" t="s">
        <v>1</v>
      </c>
      <c r="P24" s="175" t="s">
        <v>1</v>
      </c>
      <c r="Q24" s="175" t="s">
        <v>1</v>
      </c>
      <c r="R24" s="178" t="s">
        <v>2201</v>
      </c>
      <c r="S24" s="175" t="s">
        <v>1</v>
      </c>
      <c r="T24" s="175" t="s">
        <v>1</v>
      </c>
      <c r="U24" s="177">
        <v>596129.29</v>
      </c>
      <c r="V24" s="175" t="s">
        <v>1</v>
      </c>
      <c r="W24" s="177">
        <v>434633.24</v>
      </c>
      <c r="X24" s="175" t="s">
        <v>1</v>
      </c>
      <c r="Y24" s="175" t="s">
        <v>1</v>
      </c>
      <c r="Z24" s="179">
        <v>44203</v>
      </c>
    </row>
    <row r="25" spans="1:26" ht="38.25" x14ac:dyDescent="0.25">
      <c r="A25" s="174">
        <v>1</v>
      </c>
      <c r="B25" s="175" t="s">
        <v>102</v>
      </c>
      <c r="C25" s="175" t="s">
        <v>103</v>
      </c>
      <c r="D25" s="175" t="s">
        <v>35</v>
      </c>
      <c r="E25" s="176">
        <v>44172</v>
      </c>
      <c r="F25" s="175" t="s">
        <v>83</v>
      </c>
      <c r="G25" s="175" t="s">
        <v>84</v>
      </c>
      <c r="H25" s="175"/>
      <c r="I25" s="175">
        <v>1</v>
      </c>
      <c r="J25" s="175">
        <v>36</v>
      </c>
      <c r="K25" s="177">
        <v>312046.14</v>
      </c>
      <c r="L25" s="177">
        <v>310993.78000000003</v>
      </c>
      <c r="M25" s="177">
        <v>264344.67</v>
      </c>
      <c r="N25" s="175" t="s">
        <v>1</v>
      </c>
      <c r="O25" s="175" t="s">
        <v>1</v>
      </c>
      <c r="P25" s="175" t="s">
        <v>1</v>
      </c>
      <c r="Q25" s="177">
        <v>23311.43</v>
      </c>
      <c r="R25" s="178" t="s">
        <v>2310</v>
      </c>
      <c r="S25" s="175" t="s">
        <v>1</v>
      </c>
      <c r="T25" s="175" t="s">
        <v>1</v>
      </c>
      <c r="U25" s="177">
        <v>295444.08</v>
      </c>
      <c r="V25" s="177">
        <v>7787.98</v>
      </c>
      <c r="W25" s="177">
        <v>15549.7</v>
      </c>
      <c r="X25" s="175" t="s">
        <v>1</v>
      </c>
      <c r="Y25" s="177">
        <v>1052.3599999999999</v>
      </c>
      <c r="Z25" s="179">
        <v>44203</v>
      </c>
    </row>
    <row r="26" spans="1:26" ht="38.25" x14ac:dyDescent="0.25">
      <c r="A26" s="174">
        <v>1</v>
      </c>
      <c r="B26" s="175" t="s">
        <v>105</v>
      </c>
      <c r="C26" s="175" t="s">
        <v>106</v>
      </c>
      <c r="D26" s="175" t="s">
        <v>40</v>
      </c>
      <c r="E26" s="176">
        <v>42697</v>
      </c>
      <c r="F26" s="175" t="s">
        <v>54</v>
      </c>
      <c r="G26" s="175" t="s">
        <v>55</v>
      </c>
      <c r="H26" s="175" t="s">
        <v>107</v>
      </c>
      <c r="I26" s="175">
        <v>2</v>
      </c>
      <c r="J26" s="175">
        <v>36</v>
      </c>
      <c r="K26" s="177">
        <v>600000</v>
      </c>
      <c r="L26" s="177">
        <v>600000</v>
      </c>
      <c r="M26" s="177">
        <v>510000</v>
      </c>
      <c r="N26" s="175" t="s">
        <v>1</v>
      </c>
      <c r="O26" s="175" t="s">
        <v>1</v>
      </c>
      <c r="P26" s="175" t="s">
        <v>1</v>
      </c>
      <c r="Q26" s="177">
        <v>45000</v>
      </c>
      <c r="R26" s="178" t="s">
        <v>2310</v>
      </c>
      <c r="S26" s="175" t="s">
        <v>1</v>
      </c>
      <c r="T26" s="175" t="s">
        <v>1</v>
      </c>
      <c r="U26" s="177">
        <v>555000</v>
      </c>
      <c r="V26" s="175" t="s">
        <v>1</v>
      </c>
      <c r="W26" s="177">
        <v>45000</v>
      </c>
      <c r="X26" s="175" t="s">
        <v>1</v>
      </c>
      <c r="Y26" s="175" t="s">
        <v>1</v>
      </c>
      <c r="Z26" s="179">
        <v>44203</v>
      </c>
    </row>
    <row r="27" spans="1:26" ht="25.5" x14ac:dyDescent="0.25">
      <c r="A27" s="174">
        <v>1</v>
      </c>
      <c r="B27" s="175" t="s">
        <v>108</v>
      </c>
      <c r="C27" s="175" t="s">
        <v>109</v>
      </c>
      <c r="D27" s="175" t="s">
        <v>40</v>
      </c>
      <c r="E27" s="176">
        <v>42576</v>
      </c>
      <c r="F27" s="175" t="s">
        <v>110</v>
      </c>
      <c r="G27" s="175" t="s">
        <v>111</v>
      </c>
      <c r="H27" s="175" t="s">
        <v>112</v>
      </c>
      <c r="I27" s="175">
        <v>3</v>
      </c>
      <c r="J27" s="175">
        <v>36</v>
      </c>
      <c r="K27" s="177">
        <v>948644.9</v>
      </c>
      <c r="L27" s="177">
        <v>914021.12</v>
      </c>
      <c r="M27" s="177">
        <v>599672.71</v>
      </c>
      <c r="N27" s="175" t="s">
        <v>1</v>
      </c>
      <c r="O27" s="175" t="s">
        <v>1</v>
      </c>
      <c r="P27" s="175" t="s">
        <v>1</v>
      </c>
      <c r="Q27" s="175" t="s">
        <v>1</v>
      </c>
      <c r="R27" s="178" t="s">
        <v>2201</v>
      </c>
      <c r="S27" s="175" t="s">
        <v>1</v>
      </c>
      <c r="T27" s="175" t="s">
        <v>1</v>
      </c>
      <c r="U27" s="177">
        <v>599672.71</v>
      </c>
      <c r="V27" s="175" t="s">
        <v>1</v>
      </c>
      <c r="W27" s="177">
        <v>314348.40999999997</v>
      </c>
      <c r="X27" s="175" t="s">
        <v>1</v>
      </c>
      <c r="Y27" s="177">
        <v>34623.78</v>
      </c>
      <c r="Z27" s="179">
        <v>44203</v>
      </c>
    </row>
    <row r="28" spans="1:26" ht="25.5" x14ac:dyDescent="0.25">
      <c r="A28" s="174">
        <v>1</v>
      </c>
      <c r="B28" s="175" t="s">
        <v>113</v>
      </c>
      <c r="C28" s="175" t="s">
        <v>114</v>
      </c>
      <c r="D28" s="175" t="s">
        <v>40</v>
      </c>
      <c r="E28" s="176">
        <v>42576</v>
      </c>
      <c r="F28" s="175" t="s">
        <v>110</v>
      </c>
      <c r="G28" s="175" t="s">
        <v>111</v>
      </c>
      <c r="H28" s="175" t="s">
        <v>115</v>
      </c>
      <c r="I28" s="175">
        <v>2</v>
      </c>
      <c r="J28" s="175">
        <v>36</v>
      </c>
      <c r="K28" s="177">
        <v>920634.27</v>
      </c>
      <c r="L28" s="177">
        <v>882398.54</v>
      </c>
      <c r="M28" s="177">
        <v>597660.38</v>
      </c>
      <c r="N28" s="175" t="s">
        <v>1</v>
      </c>
      <c r="O28" s="175" t="s">
        <v>1</v>
      </c>
      <c r="P28" s="175" t="s">
        <v>1</v>
      </c>
      <c r="Q28" s="175" t="s">
        <v>1</v>
      </c>
      <c r="R28" s="178" t="s">
        <v>2201</v>
      </c>
      <c r="S28" s="175" t="s">
        <v>1</v>
      </c>
      <c r="T28" s="175" t="s">
        <v>1</v>
      </c>
      <c r="U28" s="177">
        <v>597660.38</v>
      </c>
      <c r="V28" s="175" t="s">
        <v>1</v>
      </c>
      <c r="W28" s="177">
        <v>284738.15999999997</v>
      </c>
      <c r="X28" s="175" t="s">
        <v>1</v>
      </c>
      <c r="Y28" s="177">
        <v>38235.730000000003</v>
      </c>
      <c r="Z28" s="179">
        <v>44203</v>
      </c>
    </row>
    <row r="29" spans="1:26" ht="25.5" x14ac:dyDescent="0.25">
      <c r="A29" s="174">
        <v>1</v>
      </c>
      <c r="B29" s="175" t="s">
        <v>116</v>
      </c>
      <c r="C29" s="175" t="s">
        <v>117</v>
      </c>
      <c r="D29" s="175" t="s">
        <v>40</v>
      </c>
      <c r="E29" s="176">
        <v>42697</v>
      </c>
      <c r="F29" s="175" t="s">
        <v>47</v>
      </c>
      <c r="G29" s="175" t="s">
        <v>48</v>
      </c>
      <c r="H29" s="175"/>
      <c r="I29" s="175">
        <v>1</v>
      </c>
      <c r="J29" s="175">
        <v>36</v>
      </c>
      <c r="K29" s="177">
        <v>646765.03</v>
      </c>
      <c r="L29" s="177">
        <v>646765.03</v>
      </c>
      <c r="M29" s="177">
        <v>549750.26</v>
      </c>
      <c r="N29" s="175" t="s">
        <v>1</v>
      </c>
      <c r="O29" s="175" t="s">
        <v>1</v>
      </c>
      <c r="P29" s="175" t="s">
        <v>1</v>
      </c>
      <c r="Q29" s="177">
        <v>48507.38</v>
      </c>
      <c r="R29" s="178" t="s">
        <v>2310</v>
      </c>
      <c r="S29" s="175" t="s">
        <v>1</v>
      </c>
      <c r="T29" s="175" t="s">
        <v>1</v>
      </c>
      <c r="U29" s="177">
        <v>598257.64</v>
      </c>
      <c r="V29" s="175" t="s">
        <v>1</v>
      </c>
      <c r="W29" s="177">
        <v>48507.39</v>
      </c>
      <c r="X29" s="175" t="s">
        <v>1</v>
      </c>
      <c r="Y29" s="175" t="s">
        <v>1</v>
      </c>
      <c r="Z29" s="179">
        <v>44203</v>
      </c>
    </row>
    <row r="30" spans="1:26" ht="38.25" x14ac:dyDescent="0.25">
      <c r="A30" s="174">
        <v>1</v>
      </c>
      <c r="B30" s="175" t="s">
        <v>118</v>
      </c>
      <c r="C30" s="175" t="s">
        <v>119</v>
      </c>
      <c r="D30" s="175" t="s">
        <v>40</v>
      </c>
      <c r="E30" s="176">
        <v>42697</v>
      </c>
      <c r="F30" s="175" t="s">
        <v>47</v>
      </c>
      <c r="G30" s="175" t="s">
        <v>48</v>
      </c>
      <c r="H30" s="175"/>
      <c r="I30" s="175">
        <v>1</v>
      </c>
      <c r="J30" s="175">
        <v>24</v>
      </c>
      <c r="K30" s="177">
        <v>494447.49</v>
      </c>
      <c r="L30" s="177">
        <v>494447.49</v>
      </c>
      <c r="M30" s="177">
        <v>420279</v>
      </c>
      <c r="N30" s="175" t="s">
        <v>1</v>
      </c>
      <c r="O30" s="175" t="s">
        <v>1</v>
      </c>
      <c r="P30" s="175" t="s">
        <v>1</v>
      </c>
      <c r="Q30" s="177">
        <v>37084.25</v>
      </c>
      <c r="R30" s="178" t="s">
        <v>2310</v>
      </c>
      <c r="S30" s="175" t="s">
        <v>1</v>
      </c>
      <c r="T30" s="175" t="s">
        <v>1</v>
      </c>
      <c r="U30" s="177">
        <v>494447.49</v>
      </c>
      <c r="V30" s="177">
        <v>37084.239999999998</v>
      </c>
      <c r="W30" s="175" t="s">
        <v>1</v>
      </c>
      <c r="X30" s="175" t="s">
        <v>1</v>
      </c>
      <c r="Y30" s="175" t="s">
        <v>1</v>
      </c>
      <c r="Z30" s="179">
        <v>44203</v>
      </c>
    </row>
    <row r="31" spans="1:26" ht="38.25" x14ac:dyDescent="0.25">
      <c r="A31" s="174">
        <v>1</v>
      </c>
      <c r="B31" s="175" t="s">
        <v>120</v>
      </c>
      <c r="C31" s="175" t="s">
        <v>121</v>
      </c>
      <c r="D31" s="175" t="s">
        <v>35</v>
      </c>
      <c r="E31" s="176">
        <v>44090</v>
      </c>
      <c r="F31" s="175" t="s">
        <v>66</v>
      </c>
      <c r="G31" s="175" t="s">
        <v>67</v>
      </c>
      <c r="H31" s="175"/>
      <c r="I31" s="175">
        <v>1</v>
      </c>
      <c r="J31" s="175">
        <v>36</v>
      </c>
      <c r="K31" s="177">
        <v>638334.64</v>
      </c>
      <c r="L31" s="177">
        <v>638334.64</v>
      </c>
      <c r="M31" s="177">
        <v>542584.43999999994</v>
      </c>
      <c r="N31" s="175" t="s">
        <v>1</v>
      </c>
      <c r="O31" s="175" t="s">
        <v>1</v>
      </c>
      <c r="P31" s="175" t="s">
        <v>1</v>
      </c>
      <c r="Q31" s="177">
        <v>47875.1</v>
      </c>
      <c r="R31" s="178" t="s">
        <v>2310</v>
      </c>
      <c r="S31" s="175" t="s">
        <v>1</v>
      </c>
      <c r="T31" s="175" t="s">
        <v>1</v>
      </c>
      <c r="U31" s="177">
        <v>638334.64</v>
      </c>
      <c r="V31" s="177">
        <v>47875.1</v>
      </c>
      <c r="W31" s="175" t="s">
        <v>1</v>
      </c>
      <c r="X31" s="175" t="s">
        <v>1</v>
      </c>
      <c r="Y31" s="175" t="s">
        <v>1</v>
      </c>
      <c r="Z31" s="179">
        <v>44203</v>
      </c>
    </row>
    <row r="32" spans="1:26" ht="38.25" x14ac:dyDescent="0.25">
      <c r="A32" s="174">
        <v>1</v>
      </c>
      <c r="B32" s="175" t="s">
        <v>122</v>
      </c>
      <c r="C32" s="175" t="s">
        <v>123</v>
      </c>
      <c r="D32" s="175" t="s">
        <v>40</v>
      </c>
      <c r="E32" s="176">
        <v>42576</v>
      </c>
      <c r="F32" s="175" t="s">
        <v>47</v>
      </c>
      <c r="G32" s="175" t="s">
        <v>48</v>
      </c>
      <c r="H32" s="175"/>
      <c r="I32" s="175">
        <v>2</v>
      </c>
      <c r="J32" s="175">
        <v>36</v>
      </c>
      <c r="K32" s="177">
        <v>565125</v>
      </c>
      <c r="L32" s="177">
        <v>565125</v>
      </c>
      <c r="M32" s="177">
        <v>480356.25</v>
      </c>
      <c r="N32" s="175" t="s">
        <v>1</v>
      </c>
      <c r="O32" s="175" t="s">
        <v>1</v>
      </c>
      <c r="P32" s="175" t="s">
        <v>1</v>
      </c>
      <c r="Q32" s="177">
        <v>42384.37</v>
      </c>
      <c r="R32" s="178" t="s">
        <v>2310</v>
      </c>
      <c r="S32" s="175" t="s">
        <v>1</v>
      </c>
      <c r="T32" s="175" t="s">
        <v>1</v>
      </c>
      <c r="U32" s="177">
        <v>522740.62</v>
      </c>
      <c r="V32" s="175" t="s">
        <v>1</v>
      </c>
      <c r="W32" s="177">
        <v>42384.38</v>
      </c>
      <c r="X32" s="175" t="s">
        <v>1</v>
      </c>
      <c r="Y32" s="175" t="s">
        <v>1</v>
      </c>
      <c r="Z32" s="179">
        <v>44203</v>
      </c>
    </row>
    <row r="33" spans="1:26" ht="51" x14ac:dyDescent="0.25">
      <c r="A33" s="174">
        <v>1</v>
      </c>
      <c r="B33" s="175" t="s">
        <v>124</v>
      </c>
      <c r="C33" s="175" t="s">
        <v>125</v>
      </c>
      <c r="D33" s="175" t="s">
        <v>40</v>
      </c>
      <c r="E33" s="176">
        <v>42697</v>
      </c>
      <c r="F33" s="175" t="s">
        <v>83</v>
      </c>
      <c r="G33" s="175" t="s">
        <v>84</v>
      </c>
      <c r="H33" s="175"/>
      <c r="I33" s="175">
        <v>6</v>
      </c>
      <c r="J33" s="175">
        <v>36</v>
      </c>
      <c r="K33" s="177">
        <v>586477.19999999995</v>
      </c>
      <c r="L33" s="177">
        <v>586477.19999999995</v>
      </c>
      <c r="M33" s="177">
        <v>497792.2</v>
      </c>
      <c r="N33" s="175" t="s">
        <v>1</v>
      </c>
      <c r="O33" s="175" t="s">
        <v>1</v>
      </c>
      <c r="P33" s="175" t="s">
        <v>1</v>
      </c>
      <c r="Q33" s="177">
        <v>43934</v>
      </c>
      <c r="R33" s="178" t="s">
        <v>2310</v>
      </c>
      <c r="S33" s="175" t="s">
        <v>1</v>
      </c>
      <c r="T33" s="175" t="s">
        <v>1</v>
      </c>
      <c r="U33" s="177">
        <v>541726.19999999995</v>
      </c>
      <c r="V33" s="175" t="s">
        <v>1</v>
      </c>
      <c r="W33" s="177">
        <v>44751</v>
      </c>
      <c r="X33" s="175" t="s">
        <v>1</v>
      </c>
      <c r="Y33" s="175" t="s">
        <v>1</v>
      </c>
      <c r="Z33" s="179">
        <v>44203</v>
      </c>
    </row>
    <row r="34" spans="1:26" ht="38.25" x14ac:dyDescent="0.25">
      <c r="A34" s="174">
        <v>1</v>
      </c>
      <c r="B34" s="175" t="s">
        <v>126</v>
      </c>
      <c r="C34" s="175" t="s">
        <v>127</v>
      </c>
      <c r="D34" s="175" t="s">
        <v>40</v>
      </c>
      <c r="E34" s="176">
        <v>42699</v>
      </c>
      <c r="F34" s="175" t="s">
        <v>47</v>
      </c>
      <c r="G34" s="175" t="s">
        <v>48</v>
      </c>
      <c r="H34" s="175"/>
      <c r="I34" s="175">
        <v>2</v>
      </c>
      <c r="J34" s="175">
        <v>36</v>
      </c>
      <c r="K34" s="177">
        <v>534575</v>
      </c>
      <c r="L34" s="177">
        <v>534575</v>
      </c>
      <c r="M34" s="177">
        <v>454389</v>
      </c>
      <c r="N34" s="175" t="s">
        <v>1</v>
      </c>
      <c r="O34" s="175" t="s">
        <v>1</v>
      </c>
      <c r="P34" s="175" t="s">
        <v>1</v>
      </c>
      <c r="Q34" s="177">
        <v>40093</v>
      </c>
      <c r="R34" s="178" t="s">
        <v>2310</v>
      </c>
      <c r="S34" s="175" t="s">
        <v>1</v>
      </c>
      <c r="T34" s="175" t="s">
        <v>1</v>
      </c>
      <c r="U34" s="177">
        <v>534575</v>
      </c>
      <c r="V34" s="177">
        <v>40093</v>
      </c>
      <c r="W34" s="175" t="s">
        <v>1</v>
      </c>
      <c r="X34" s="175" t="s">
        <v>1</v>
      </c>
      <c r="Y34" s="175" t="s">
        <v>1</v>
      </c>
      <c r="Z34" s="179">
        <v>44203</v>
      </c>
    </row>
    <row r="35" spans="1:26" ht="51" x14ac:dyDescent="0.25">
      <c r="A35" s="174">
        <v>1</v>
      </c>
      <c r="B35" s="175" t="s">
        <v>128</v>
      </c>
      <c r="C35" s="175" t="s">
        <v>129</v>
      </c>
      <c r="D35" s="175" t="s">
        <v>40</v>
      </c>
      <c r="E35" s="176">
        <v>42699</v>
      </c>
      <c r="F35" s="175" t="s">
        <v>130</v>
      </c>
      <c r="G35" s="175" t="s">
        <v>131</v>
      </c>
      <c r="H35" s="175" t="s">
        <v>132</v>
      </c>
      <c r="I35" s="175">
        <v>3</v>
      </c>
      <c r="J35" s="175">
        <v>34</v>
      </c>
      <c r="K35" s="177">
        <v>560000</v>
      </c>
      <c r="L35" s="177">
        <v>560000</v>
      </c>
      <c r="M35" s="177">
        <v>476000</v>
      </c>
      <c r="N35" s="175" t="s">
        <v>1</v>
      </c>
      <c r="O35" s="175" t="s">
        <v>1</v>
      </c>
      <c r="P35" s="175" t="s">
        <v>1</v>
      </c>
      <c r="Q35" s="177">
        <v>42000</v>
      </c>
      <c r="R35" s="178" t="s">
        <v>2310</v>
      </c>
      <c r="S35" s="175" t="s">
        <v>1</v>
      </c>
      <c r="T35" s="175" t="s">
        <v>1</v>
      </c>
      <c r="U35" s="177">
        <v>518000</v>
      </c>
      <c r="V35" s="175" t="s">
        <v>1</v>
      </c>
      <c r="W35" s="177">
        <v>42000</v>
      </c>
      <c r="X35" s="175" t="s">
        <v>1</v>
      </c>
      <c r="Y35" s="175" t="s">
        <v>1</v>
      </c>
      <c r="Z35" s="179">
        <v>44203</v>
      </c>
    </row>
    <row r="36" spans="1:26" ht="38.25" x14ac:dyDescent="0.25">
      <c r="A36" s="174">
        <v>1</v>
      </c>
      <c r="B36" s="175" t="s">
        <v>133</v>
      </c>
      <c r="C36" s="175" t="s">
        <v>134</v>
      </c>
      <c r="D36" s="175" t="s">
        <v>40</v>
      </c>
      <c r="E36" s="176">
        <v>42697</v>
      </c>
      <c r="F36" s="175" t="s">
        <v>2325</v>
      </c>
      <c r="G36" s="175" t="s">
        <v>136</v>
      </c>
      <c r="H36" s="175"/>
      <c r="I36" s="175">
        <v>1</v>
      </c>
      <c r="J36" s="175">
        <v>36</v>
      </c>
      <c r="K36" s="177">
        <v>647998.66</v>
      </c>
      <c r="L36" s="177">
        <v>647998.66</v>
      </c>
      <c r="M36" s="177">
        <v>550798.86</v>
      </c>
      <c r="N36" s="175" t="s">
        <v>1</v>
      </c>
      <c r="O36" s="175" t="s">
        <v>1</v>
      </c>
      <c r="P36" s="175" t="s">
        <v>1</v>
      </c>
      <c r="Q36" s="177">
        <v>48599.9</v>
      </c>
      <c r="R36" s="178" t="s">
        <v>2310</v>
      </c>
      <c r="S36" s="175" t="s">
        <v>1</v>
      </c>
      <c r="T36" s="175" t="s">
        <v>1</v>
      </c>
      <c r="U36" s="177">
        <v>647998.66</v>
      </c>
      <c r="V36" s="177">
        <v>48599.9</v>
      </c>
      <c r="W36" s="175" t="s">
        <v>1</v>
      </c>
      <c r="X36" s="175" t="s">
        <v>1</v>
      </c>
      <c r="Y36" s="175" t="s">
        <v>1</v>
      </c>
      <c r="Z36" s="179">
        <v>44203</v>
      </c>
    </row>
    <row r="37" spans="1:26" ht="51" x14ac:dyDescent="0.25">
      <c r="A37" s="174">
        <v>1</v>
      </c>
      <c r="B37" s="175" t="s">
        <v>137</v>
      </c>
      <c r="C37" s="175" t="s">
        <v>138</v>
      </c>
      <c r="D37" s="175" t="s">
        <v>40</v>
      </c>
      <c r="E37" s="176">
        <v>42697</v>
      </c>
      <c r="F37" s="175" t="s">
        <v>139</v>
      </c>
      <c r="G37" s="175" t="s">
        <v>140</v>
      </c>
      <c r="H37" s="175"/>
      <c r="I37" s="175">
        <v>1</v>
      </c>
      <c r="J37" s="175">
        <v>30</v>
      </c>
      <c r="K37" s="177">
        <v>586422.38</v>
      </c>
      <c r="L37" s="177">
        <v>586422.38</v>
      </c>
      <c r="M37" s="177">
        <v>498459.02</v>
      </c>
      <c r="N37" s="175" t="s">
        <v>1</v>
      </c>
      <c r="O37" s="175" t="s">
        <v>1</v>
      </c>
      <c r="P37" s="175" t="s">
        <v>1</v>
      </c>
      <c r="Q37" s="177">
        <v>43981.68</v>
      </c>
      <c r="R37" s="178" t="s">
        <v>2310</v>
      </c>
      <c r="S37" s="175" t="s">
        <v>1</v>
      </c>
      <c r="T37" s="175" t="s">
        <v>1</v>
      </c>
      <c r="U37" s="177">
        <v>586422.38</v>
      </c>
      <c r="V37" s="177">
        <v>43981.68</v>
      </c>
      <c r="W37" s="175" t="s">
        <v>1</v>
      </c>
      <c r="X37" s="175" t="s">
        <v>1</v>
      </c>
      <c r="Y37" s="175" t="s">
        <v>1</v>
      </c>
      <c r="Z37" s="179">
        <v>44203</v>
      </c>
    </row>
    <row r="38" spans="1:26" ht="51" x14ac:dyDescent="0.25">
      <c r="A38" s="174">
        <v>1</v>
      </c>
      <c r="B38" s="175" t="s">
        <v>141</v>
      </c>
      <c r="C38" s="175" t="s">
        <v>142</v>
      </c>
      <c r="D38" s="175" t="s">
        <v>40</v>
      </c>
      <c r="E38" s="176">
        <v>42697</v>
      </c>
      <c r="F38" s="175" t="s">
        <v>47</v>
      </c>
      <c r="G38" s="175" t="s">
        <v>48</v>
      </c>
      <c r="H38" s="175"/>
      <c r="I38" s="175">
        <v>1</v>
      </c>
      <c r="J38" s="175">
        <v>36</v>
      </c>
      <c r="K38" s="177">
        <v>560000</v>
      </c>
      <c r="L38" s="177">
        <v>560000</v>
      </c>
      <c r="M38" s="177">
        <v>476000</v>
      </c>
      <c r="N38" s="175" t="s">
        <v>1</v>
      </c>
      <c r="O38" s="175" t="s">
        <v>1</v>
      </c>
      <c r="P38" s="175" t="s">
        <v>1</v>
      </c>
      <c r="Q38" s="177">
        <v>42000</v>
      </c>
      <c r="R38" s="178" t="s">
        <v>2310</v>
      </c>
      <c r="S38" s="175" t="s">
        <v>1</v>
      </c>
      <c r="T38" s="175" t="s">
        <v>1</v>
      </c>
      <c r="U38" s="177">
        <v>518000</v>
      </c>
      <c r="V38" s="175" t="s">
        <v>1</v>
      </c>
      <c r="W38" s="177">
        <v>42000</v>
      </c>
      <c r="X38" s="175" t="s">
        <v>1</v>
      </c>
      <c r="Y38" s="175" t="s">
        <v>1</v>
      </c>
      <c r="Z38" s="179">
        <v>44203</v>
      </c>
    </row>
    <row r="39" spans="1:26" ht="38.25" x14ac:dyDescent="0.25">
      <c r="A39" s="174">
        <v>1</v>
      </c>
      <c r="B39" s="175" t="s">
        <v>143</v>
      </c>
      <c r="C39" s="175" t="s">
        <v>144</v>
      </c>
      <c r="D39" s="175" t="s">
        <v>40</v>
      </c>
      <c r="E39" s="176">
        <v>42697</v>
      </c>
      <c r="F39" s="175" t="s">
        <v>47</v>
      </c>
      <c r="G39" s="175" t="s">
        <v>48</v>
      </c>
      <c r="H39" s="175"/>
      <c r="I39" s="175">
        <v>1</v>
      </c>
      <c r="J39" s="175">
        <v>36</v>
      </c>
      <c r="K39" s="177">
        <v>648000</v>
      </c>
      <c r="L39" s="177">
        <v>648000</v>
      </c>
      <c r="M39" s="177">
        <v>550800</v>
      </c>
      <c r="N39" s="175" t="s">
        <v>1</v>
      </c>
      <c r="O39" s="175" t="s">
        <v>1</v>
      </c>
      <c r="P39" s="175" t="s">
        <v>1</v>
      </c>
      <c r="Q39" s="177">
        <v>48600</v>
      </c>
      <c r="R39" s="178" t="s">
        <v>2310</v>
      </c>
      <c r="S39" s="175" t="s">
        <v>1</v>
      </c>
      <c r="T39" s="175" t="s">
        <v>1</v>
      </c>
      <c r="U39" s="177">
        <v>599400</v>
      </c>
      <c r="V39" s="175" t="s">
        <v>1</v>
      </c>
      <c r="W39" s="177">
        <v>48600</v>
      </c>
      <c r="X39" s="175" t="s">
        <v>1</v>
      </c>
      <c r="Y39" s="175" t="s">
        <v>1</v>
      </c>
      <c r="Z39" s="179">
        <v>44203</v>
      </c>
    </row>
    <row r="40" spans="1:26" ht="51" x14ac:dyDescent="0.25">
      <c r="A40" s="174">
        <v>1</v>
      </c>
      <c r="B40" s="175" t="s">
        <v>145</v>
      </c>
      <c r="C40" s="175" t="s">
        <v>146</v>
      </c>
      <c r="D40" s="175" t="s">
        <v>35</v>
      </c>
      <c r="E40" s="176">
        <v>43776</v>
      </c>
      <c r="F40" s="175" t="s">
        <v>2326</v>
      </c>
      <c r="G40" s="175" t="s">
        <v>148</v>
      </c>
      <c r="H40" s="175"/>
      <c r="I40" s="175">
        <v>1</v>
      </c>
      <c r="J40" s="175">
        <v>30</v>
      </c>
      <c r="K40" s="177">
        <v>642467.19999999995</v>
      </c>
      <c r="L40" s="177">
        <v>642467.19999999995</v>
      </c>
      <c r="M40" s="177">
        <v>546097.12</v>
      </c>
      <c r="N40" s="175" t="s">
        <v>1</v>
      </c>
      <c r="O40" s="175" t="s">
        <v>1</v>
      </c>
      <c r="P40" s="175" t="s">
        <v>1</v>
      </c>
      <c r="Q40" s="177">
        <v>48185.05</v>
      </c>
      <c r="R40" s="178" t="s">
        <v>2310</v>
      </c>
      <c r="S40" s="175" t="s">
        <v>1</v>
      </c>
      <c r="T40" s="175" t="s">
        <v>1</v>
      </c>
      <c r="U40" s="177">
        <v>642467.19999999995</v>
      </c>
      <c r="V40" s="177">
        <v>48185.03</v>
      </c>
      <c r="W40" s="175" t="s">
        <v>1</v>
      </c>
      <c r="X40" s="175" t="s">
        <v>1</v>
      </c>
      <c r="Y40" s="175" t="s">
        <v>1</v>
      </c>
      <c r="Z40" s="179">
        <v>44203</v>
      </c>
    </row>
    <row r="41" spans="1:26" ht="38.25" x14ac:dyDescent="0.25">
      <c r="A41" s="174">
        <v>1</v>
      </c>
      <c r="B41" s="175" t="s">
        <v>149</v>
      </c>
      <c r="C41" s="175" t="s">
        <v>150</v>
      </c>
      <c r="D41" s="175" t="s">
        <v>40</v>
      </c>
      <c r="E41" s="176">
        <v>42697</v>
      </c>
      <c r="F41" s="175" t="s">
        <v>47</v>
      </c>
      <c r="G41" s="175" t="s">
        <v>48</v>
      </c>
      <c r="H41" s="175"/>
      <c r="I41" s="175">
        <v>3</v>
      </c>
      <c r="J41" s="175">
        <v>36</v>
      </c>
      <c r="K41" s="177">
        <v>650445.56000000006</v>
      </c>
      <c r="L41" s="177">
        <v>647659.06000000006</v>
      </c>
      <c r="M41" s="177">
        <v>550510.18999999994</v>
      </c>
      <c r="N41" s="175" t="s">
        <v>1</v>
      </c>
      <c r="O41" s="175" t="s">
        <v>1</v>
      </c>
      <c r="P41" s="175" t="s">
        <v>1</v>
      </c>
      <c r="Q41" s="177">
        <v>48574.43</v>
      </c>
      <c r="R41" s="178" t="s">
        <v>2310</v>
      </c>
      <c r="S41" s="175" t="s">
        <v>1</v>
      </c>
      <c r="T41" s="175" t="s">
        <v>1</v>
      </c>
      <c r="U41" s="177">
        <v>647659.06000000006</v>
      </c>
      <c r="V41" s="177">
        <v>48574.44</v>
      </c>
      <c r="W41" s="175" t="s">
        <v>1</v>
      </c>
      <c r="X41" s="177">
        <v>2786.5</v>
      </c>
      <c r="Y41" s="175" t="s">
        <v>1</v>
      </c>
      <c r="Z41" s="179">
        <v>44203</v>
      </c>
    </row>
    <row r="42" spans="1:26" ht="38.25" x14ac:dyDescent="0.25">
      <c r="A42" s="174">
        <v>1</v>
      </c>
      <c r="B42" s="175" t="s">
        <v>151</v>
      </c>
      <c r="C42" s="175" t="s">
        <v>152</v>
      </c>
      <c r="D42" s="175" t="s">
        <v>35</v>
      </c>
      <c r="E42" s="176">
        <v>43922</v>
      </c>
      <c r="F42" s="175" t="s">
        <v>66</v>
      </c>
      <c r="G42" s="175" t="s">
        <v>67</v>
      </c>
      <c r="H42" s="175"/>
      <c r="I42" s="175">
        <v>1</v>
      </c>
      <c r="J42" s="175">
        <v>35</v>
      </c>
      <c r="K42" s="177">
        <v>647993.27</v>
      </c>
      <c r="L42" s="177">
        <v>647993.27</v>
      </c>
      <c r="M42" s="177">
        <v>550794.28</v>
      </c>
      <c r="N42" s="175" t="s">
        <v>1</v>
      </c>
      <c r="O42" s="175" t="s">
        <v>1</v>
      </c>
      <c r="P42" s="175" t="s">
        <v>1</v>
      </c>
      <c r="Q42" s="177">
        <v>48599.5</v>
      </c>
      <c r="R42" s="178" t="s">
        <v>2310</v>
      </c>
      <c r="S42" s="175" t="s">
        <v>1</v>
      </c>
      <c r="T42" s="175" t="s">
        <v>1</v>
      </c>
      <c r="U42" s="177">
        <v>647993.27</v>
      </c>
      <c r="V42" s="177">
        <v>48599.49</v>
      </c>
      <c r="W42" s="175" t="s">
        <v>1</v>
      </c>
      <c r="X42" s="175" t="s">
        <v>1</v>
      </c>
      <c r="Y42" s="175" t="s">
        <v>1</v>
      </c>
      <c r="Z42" s="179">
        <v>44203</v>
      </c>
    </row>
    <row r="43" spans="1:26" ht="38.25" x14ac:dyDescent="0.25">
      <c r="A43" s="174">
        <v>1</v>
      </c>
      <c r="B43" s="175" t="s">
        <v>153</v>
      </c>
      <c r="C43" s="175" t="s">
        <v>154</v>
      </c>
      <c r="D43" s="175" t="s">
        <v>40</v>
      </c>
      <c r="E43" s="176">
        <v>42697</v>
      </c>
      <c r="F43" s="175" t="s">
        <v>47</v>
      </c>
      <c r="G43" s="175" t="s">
        <v>48</v>
      </c>
      <c r="H43" s="175"/>
      <c r="I43" s="175">
        <v>4</v>
      </c>
      <c r="J43" s="175">
        <v>36</v>
      </c>
      <c r="K43" s="177">
        <v>600000</v>
      </c>
      <c r="L43" s="177">
        <v>600000</v>
      </c>
      <c r="M43" s="177">
        <v>510000</v>
      </c>
      <c r="N43" s="175" t="s">
        <v>1</v>
      </c>
      <c r="O43" s="175" t="s">
        <v>1</v>
      </c>
      <c r="P43" s="175" t="s">
        <v>1</v>
      </c>
      <c r="Q43" s="177">
        <v>45000</v>
      </c>
      <c r="R43" s="178" t="s">
        <v>2310</v>
      </c>
      <c r="S43" s="175" t="s">
        <v>1</v>
      </c>
      <c r="T43" s="175" t="s">
        <v>1</v>
      </c>
      <c r="U43" s="177">
        <v>555000</v>
      </c>
      <c r="V43" s="175" t="s">
        <v>1</v>
      </c>
      <c r="W43" s="177">
        <v>45000</v>
      </c>
      <c r="X43" s="175" t="s">
        <v>1</v>
      </c>
      <c r="Y43" s="175" t="s">
        <v>1</v>
      </c>
      <c r="Z43" s="179">
        <v>44203</v>
      </c>
    </row>
    <row r="44" spans="1:26" ht="25.5" x14ac:dyDescent="0.25">
      <c r="A44" s="174">
        <v>1</v>
      </c>
      <c r="B44" s="175" t="s">
        <v>155</v>
      </c>
      <c r="C44" s="175" t="s">
        <v>156</v>
      </c>
      <c r="D44" s="175" t="s">
        <v>35</v>
      </c>
      <c r="E44" s="176">
        <v>43956</v>
      </c>
      <c r="F44" s="175" t="s">
        <v>157</v>
      </c>
      <c r="G44" s="175" t="s">
        <v>158</v>
      </c>
      <c r="H44" s="175"/>
      <c r="I44" s="175">
        <v>1</v>
      </c>
      <c r="J44" s="175">
        <v>35</v>
      </c>
      <c r="K44" s="177">
        <v>648331.81000000006</v>
      </c>
      <c r="L44" s="177">
        <v>648331.81000000006</v>
      </c>
      <c r="M44" s="177">
        <v>551082.03</v>
      </c>
      <c r="N44" s="175" t="s">
        <v>1</v>
      </c>
      <c r="O44" s="175" t="s">
        <v>1</v>
      </c>
      <c r="P44" s="175" t="s">
        <v>1</v>
      </c>
      <c r="Q44" s="177">
        <v>48624.9</v>
      </c>
      <c r="R44" s="178" t="s">
        <v>2310</v>
      </c>
      <c r="S44" s="175" t="s">
        <v>1</v>
      </c>
      <c r="T44" s="175" t="s">
        <v>1</v>
      </c>
      <c r="U44" s="177">
        <v>615915.21</v>
      </c>
      <c r="V44" s="177">
        <v>16208.28</v>
      </c>
      <c r="W44" s="177">
        <v>32416.6</v>
      </c>
      <c r="X44" s="175" t="s">
        <v>1</v>
      </c>
      <c r="Y44" s="175" t="s">
        <v>1</v>
      </c>
      <c r="Z44" s="179">
        <v>44203</v>
      </c>
    </row>
    <row r="45" spans="1:26" ht="51" x14ac:dyDescent="0.25">
      <c r="A45" s="174">
        <v>1</v>
      </c>
      <c r="B45" s="175" t="s">
        <v>159</v>
      </c>
      <c r="C45" s="175" t="s">
        <v>160</v>
      </c>
      <c r="D45" s="175" t="s">
        <v>40</v>
      </c>
      <c r="E45" s="176">
        <v>42697</v>
      </c>
      <c r="F45" s="175" t="s">
        <v>130</v>
      </c>
      <c r="G45" s="175" t="s">
        <v>131</v>
      </c>
      <c r="H45" s="175"/>
      <c r="I45" s="175">
        <v>1</v>
      </c>
      <c r="J45" s="175">
        <v>30</v>
      </c>
      <c r="K45" s="177">
        <v>589000</v>
      </c>
      <c r="L45" s="177">
        <v>589000</v>
      </c>
      <c r="M45" s="177">
        <v>500650</v>
      </c>
      <c r="N45" s="175" t="s">
        <v>1</v>
      </c>
      <c r="O45" s="175" t="s">
        <v>1</v>
      </c>
      <c r="P45" s="175" t="s">
        <v>1</v>
      </c>
      <c r="Q45" s="177">
        <v>44175</v>
      </c>
      <c r="R45" s="178" t="s">
        <v>2310</v>
      </c>
      <c r="S45" s="175" t="s">
        <v>1</v>
      </c>
      <c r="T45" s="175" t="s">
        <v>1</v>
      </c>
      <c r="U45" s="177">
        <v>544825</v>
      </c>
      <c r="V45" s="175" t="s">
        <v>1</v>
      </c>
      <c r="W45" s="177">
        <v>44175</v>
      </c>
      <c r="X45" s="175" t="s">
        <v>1</v>
      </c>
      <c r="Y45" s="175" t="s">
        <v>1</v>
      </c>
      <c r="Z45" s="179">
        <v>44203</v>
      </c>
    </row>
    <row r="46" spans="1:26" ht="38.25" x14ac:dyDescent="0.25">
      <c r="A46" s="174">
        <v>1</v>
      </c>
      <c r="B46" s="175" t="s">
        <v>161</v>
      </c>
      <c r="C46" s="175" t="s">
        <v>162</v>
      </c>
      <c r="D46" s="175" t="s">
        <v>35</v>
      </c>
      <c r="E46" s="176">
        <v>43983</v>
      </c>
      <c r="F46" s="175" t="s">
        <v>2325</v>
      </c>
      <c r="G46" s="175" t="s">
        <v>136</v>
      </c>
      <c r="H46" s="175"/>
      <c r="I46" s="175">
        <v>1</v>
      </c>
      <c r="J46" s="175">
        <v>36</v>
      </c>
      <c r="K46" s="177">
        <v>653413.38</v>
      </c>
      <c r="L46" s="177">
        <v>653413.38</v>
      </c>
      <c r="M46" s="177">
        <v>546580.29</v>
      </c>
      <c r="N46" s="175" t="s">
        <v>1</v>
      </c>
      <c r="O46" s="175" t="s">
        <v>1</v>
      </c>
      <c r="P46" s="175" t="s">
        <v>1</v>
      </c>
      <c r="Q46" s="177">
        <v>49006</v>
      </c>
      <c r="R46" s="178" t="s">
        <v>2310</v>
      </c>
      <c r="S46" s="175" t="s">
        <v>1</v>
      </c>
      <c r="T46" s="175" t="s">
        <v>1</v>
      </c>
      <c r="U46" s="177">
        <v>595586.29</v>
      </c>
      <c r="V46" s="175" t="s">
        <v>1</v>
      </c>
      <c r="W46" s="177">
        <v>57827.09</v>
      </c>
      <c r="X46" s="175" t="s">
        <v>1</v>
      </c>
      <c r="Y46" s="175" t="s">
        <v>1</v>
      </c>
      <c r="Z46" s="179">
        <v>44203</v>
      </c>
    </row>
    <row r="47" spans="1:26" ht="38.25" x14ac:dyDescent="0.25">
      <c r="A47" s="174">
        <v>1</v>
      </c>
      <c r="B47" s="175" t="s">
        <v>163</v>
      </c>
      <c r="C47" s="175" t="s">
        <v>164</v>
      </c>
      <c r="D47" s="175" t="s">
        <v>35</v>
      </c>
      <c r="E47" s="176">
        <v>43937</v>
      </c>
      <c r="F47" s="175" t="s">
        <v>47</v>
      </c>
      <c r="G47" s="175" t="s">
        <v>48</v>
      </c>
      <c r="H47" s="175" t="s">
        <v>165</v>
      </c>
      <c r="I47" s="175">
        <v>2</v>
      </c>
      <c r="J47" s="175">
        <v>36</v>
      </c>
      <c r="K47" s="177">
        <v>644456.79</v>
      </c>
      <c r="L47" s="177">
        <v>644456.79</v>
      </c>
      <c r="M47" s="177">
        <v>547788.27</v>
      </c>
      <c r="N47" s="175" t="s">
        <v>1</v>
      </c>
      <c r="O47" s="175" t="s">
        <v>1</v>
      </c>
      <c r="P47" s="175" t="s">
        <v>1</v>
      </c>
      <c r="Q47" s="177">
        <v>48334.26</v>
      </c>
      <c r="R47" s="178" t="s">
        <v>2310</v>
      </c>
      <c r="S47" s="175" t="s">
        <v>1</v>
      </c>
      <c r="T47" s="175" t="s">
        <v>1</v>
      </c>
      <c r="U47" s="177">
        <v>634789.28</v>
      </c>
      <c r="V47" s="177">
        <v>38666.75</v>
      </c>
      <c r="W47" s="177">
        <v>9667.51</v>
      </c>
      <c r="X47" s="175" t="s">
        <v>1</v>
      </c>
      <c r="Y47" s="175" t="s">
        <v>1</v>
      </c>
      <c r="Z47" s="179">
        <v>44203</v>
      </c>
    </row>
    <row r="48" spans="1:26" ht="25.5" x14ac:dyDescent="0.25">
      <c r="A48" s="174">
        <v>1</v>
      </c>
      <c r="B48" s="175" t="s">
        <v>166</v>
      </c>
      <c r="C48" s="175" t="s">
        <v>167</v>
      </c>
      <c r="D48" s="175" t="s">
        <v>35</v>
      </c>
      <c r="E48" s="176">
        <v>44105</v>
      </c>
      <c r="F48" s="175" t="s">
        <v>54</v>
      </c>
      <c r="G48" s="175" t="s">
        <v>55</v>
      </c>
      <c r="H48" s="175"/>
      <c r="I48" s="175">
        <v>1</v>
      </c>
      <c r="J48" s="175">
        <v>36</v>
      </c>
      <c r="K48" s="177">
        <v>633560.34</v>
      </c>
      <c r="L48" s="177">
        <v>633560.34</v>
      </c>
      <c r="M48" s="177">
        <v>538526.27</v>
      </c>
      <c r="N48" s="175" t="s">
        <v>1</v>
      </c>
      <c r="O48" s="175" t="s">
        <v>1</v>
      </c>
      <c r="P48" s="175" t="s">
        <v>1</v>
      </c>
      <c r="Q48" s="177">
        <v>47517.04</v>
      </c>
      <c r="R48" s="178" t="s">
        <v>2310</v>
      </c>
      <c r="S48" s="175" t="s">
        <v>1</v>
      </c>
      <c r="T48" s="175" t="s">
        <v>1</v>
      </c>
      <c r="U48" s="177">
        <v>605257.49</v>
      </c>
      <c r="V48" s="177">
        <v>19214.18</v>
      </c>
      <c r="W48" s="177">
        <v>28302.85</v>
      </c>
      <c r="X48" s="175" t="s">
        <v>1</v>
      </c>
      <c r="Y48" s="175" t="s">
        <v>1</v>
      </c>
      <c r="Z48" s="179">
        <v>44203</v>
      </c>
    </row>
    <row r="49" spans="1:26" ht="38.25" x14ac:dyDescent="0.25">
      <c r="A49" s="174">
        <v>1</v>
      </c>
      <c r="B49" s="175" t="s">
        <v>168</v>
      </c>
      <c r="C49" s="175" t="s">
        <v>169</v>
      </c>
      <c r="D49" s="175" t="s">
        <v>40</v>
      </c>
      <c r="E49" s="176">
        <v>42699</v>
      </c>
      <c r="F49" s="175" t="s">
        <v>54</v>
      </c>
      <c r="G49" s="175" t="s">
        <v>55</v>
      </c>
      <c r="H49" s="175"/>
      <c r="I49" s="175">
        <v>2</v>
      </c>
      <c r="J49" s="175">
        <v>36</v>
      </c>
      <c r="K49" s="177">
        <v>464937.1</v>
      </c>
      <c r="L49" s="177">
        <v>464937.1</v>
      </c>
      <c r="M49" s="177">
        <v>395196.52</v>
      </c>
      <c r="N49" s="175" t="s">
        <v>1</v>
      </c>
      <c r="O49" s="175" t="s">
        <v>1</v>
      </c>
      <c r="P49" s="175" t="s">
        <v>1</v>
      </c>
      <c r="Q49" s="177">
        <v>34870.29</v>
      </c>
      <c r="R49" s="178" t="s">
        <v>2310</v>
      </c>
      <c r="S49" s="175" t="s">
        <v>1</v>
      </c>
      <c r="T49" s="175" t="s">
        <v>1</v>
      </c>
      <c r="U49" s="177">
        <v>430066.81</v>
      </c>
      <c r="V49" s="175" t="s">
        <v>1</v>
      </c>
      <c r="W49" s="177">
        <v>34870.29</v>
      </c>
      <c r="X49" s="175" t="s">
        <v>1</v>
      </c>
      <c r="Y49" s="175" t="s">
        <v>1</v>
      </c>
      <c r="Z49" s="179">
        <v>44203</v>
      </c>
    </row>
    <row r="50" spans="1:26" ht="38.25" x14ac:dyDescent="0.25">
      <c r="A50" s="174">
        <v>1</v>
      </c>
      <c r="B50" s="175" t="s">
        <v>170</v>
      </c>
      <c r="C50" s="175" t="s">
        <v>171</v>
      </c>
      <c r="D50" s="175" t="s">
        <v>35</v>
      </c>
      <c r="E50" s="176">
        <v>43992</v>
      </c>
      <c r="F50" s="175" t="s">
        <v>47</v>
      </c>
      <c r="G50" s="175" t="s">
        <v>48</v>
      </c>
      <c r="H50" s="175"/>
      <c r="I50" s="175">
        <v>2</v>
      </c>
      <c r="J50" s="175">
        <v>36</v>
      </c>
      <c r="K50" s="177">
        <v>607953.14</v>
      </c>
      <c r="L50" s="177">
        <v>607953.14</v>
      </c>
      <c r="M50" s="177">
        <v>516760.17</v>
      </c>
      <c r="N50" s="175" t="s">
        <v>1</v>
      </c>
      <c r="O50" s="175" t="s">
        <v>1</v>
      </c>
      <c r="P50" s="175" t="s">
        <v>1</v>
      </c>
      <c r="Q50" s="177">
        <v>45596.49</v>
      </c>
      <c r="R50" s="178" t="s">
        <v>2310</v>
      </c>
      <c r="S50" s="175" t="s">
        <v>1</v>
      </c>
      <c r="T50" s="175" t="s">
        <v>1</v>
      </c>
      <c r="U50" s="177">
        <v>607953.14</v>
      </c>
      <c r="V50" s="177">
        <v>45596.480000000003</v>
      </c>
      <c r="W50" s="175" t="s">
        <v>1</v>
      </c>
      <c r="X50" s="175" t="s">
        <v>1</v>
      </c>
      <c r="Y50" s="175" t="s">
        <v>1</v>
      </c>
      <c r="Z50" s="179">
        <v>44203</v>
      </c>
    </row>
    <row r="51" spans="1:26" ht="76.5" x14ac:dyDescent="0.25">
      <c r="A51" s="174">
        <v>1</v>
      </c>
      <c r="B51" s="175" t="s">
        <v>172</v>
      </c>
      <c r="C51" s="175" t="s">
        <v>173</v>
      </c>
      <c r="D51" s="175" t="s">
        <v>40</v>
      </c>
      <c r="E51" s="176">
        <v>42699</v>
      </c>
      <c r="F51" s="175" t="s">
        <v>47</v>
      </c>
      <c r="G51" s="175" t="s">
        <v>48</v>
      </c>
      <c r="H51" s="175" t="s">
        <v>174</v>
      </c>
      <c r="I51" s="175">
        <v>2</v>
      </c>
      <c r="J51" s="175">
        <v>36</v>
      </c>
      <c r="K51" s="177">
        <v>645623.27</v>
      </c>
      <c r="L51" s="177">
        <v>645623.27</v>
      </c>
      <c r="M51" s="177">
        <v>548779.78</v>
      </c>
      <c r="N51" s="175" t="s">
        <v>1</v>
      </c>
      <c r="O51" s="175" t="s">
        <v>1</v>
      </c>
      <c r="P51" s="175" t="s">
        <v>1</v>
      </c>
      <c r="Q51" s="177">
        <v>48421.74</v>
      </c>
      <c r="R51" s="178" t="s">
        <v>2310</v>
      </c>
      <c r="S51" s="175" t="s">
        <v>1</v>
      </c>
      <c r="T51" s="175" t="s">
        <v>1</v>
      </c>
      <c r="U51" s="177">
        <v>597201.52</v>
      </c>
      <c r="V51" s="175" t="s">
        <v>1</v>
      </c>
      <c r="W51" s="177">
        <v>48421.75</v>
      </c>
      <c r="X51" s="175" t="s">
        <v>1</v>
      </c>
      <c r="Y51" s="175" t="s">
        <v>1</v>
      </c>
      <c r="Z51" s="179">
        <v>44203</v>
      </c>
    </row>
    <row r="52" spans="1:26" ht="38.25" x14ac:dyDescent="0.25">
      <c r="A52" s="174">
        <v>1</v>
      </c>
      <c r="B52" s="175" t="s">
        <v>175</v>
      </c>
      <c r="C52" s="175" t="s">
        <v>176</v>
      </c>
      <c r="D52" s="175" t="s">
        <v>40</v>
      </c>
      <c r="E52" s="176">
        <v>42576</v>
      </c>
      <c r="F52" s="175" t="s">
        <v>83</v>
      </c>
      <c r="G52" s="175" t="s">
        <v>84</v>
      </c>
      <c r="H52" s="175" t="s">
        <v>177</v>
      </c>
      <c r="I52" s="175">
        <v>3</v>
      </c>
      <c r="J52" s="175">
        <v>14</v>
      </c>
      <c r="K52" s="177">
        <v>30001</v>
      </c>
      <c r="L52" s="177">
        <v>30001</v>
      </c>
      <c r="M52" s="177">
        <v>25500</v>
      </c>
      <c r="N52" s="175" t="s">
        <v>1</v>
      </c>
      <c r="O52" s="175" t="s">
        <v>1</v>
      </c>
      <c r="P52" s="175" t="s">
        <v>1</v>
      </c>
      <c r="Q52" s="177">
        <v>1500</v>
      </c>
      <c r="R52" s="178" t="s">
        <v>2310</v>
      </c>
      <c r="S52" s="175" t="s">
        <v>1</v>
      </c>
      <c r="T52" s="175" t="s">
        <v>1</v>
      </c>
      <c r="U52" s="177">
        <v>30001</v>
      </c>
      <c r="V52" s="177">
        <v>3001</v>
      </c>
      <c r="W52" s="175" t="s">
        <v>1</v>
      </c>
      <c r="X52" s="175" t="s">
        <v>1</v>
      </c>
      <c r="Y52" s="175" t="s">
        <v>1</v>
      </c>
      <c r="Z52" s="179">
        <v>44203</v>
      </c>
    </row>
    <row r="53" spans="1:26" ht="63.75" x14ac:dyDescent="0.25">
      <c r="A53" s="174">
        <v>1</v>
      </c>
      <c r="B53" s="175" t="s">
        <v>178</v>
      </c>
      <c r="C53" s="175" t="s">
        <v>179</v>
      </c>
      <c r="D53" s="175" t="s">
        <v>40</v>
      </c>
      <c r="E53" s="176">
        <v>42697</v>
      </c>
      <c r="F53" s="175" t="s">
        <v>157</v>
      </c>
      <c r="G53" s="175" t="s">
        <v>158</v>
      </c>
      <c r="H53" s="175" t="s">
        <v>180</v>
      </c>
      <c r="I53" s="175">
        <v>2</v>
      </c>
      <c r="J53" s="175">
        <v>36</v>
      </c>
      <c r="K53" s="177">
        <v>648641.07999999996</v>
      </c>
      <c r="L53" s="177">
        <v>648641.07999999996</v>
      </c>
      <c r="M53" s="177">
        <v>551344.91</v>
      </c>
      <c r="N53" s="175" t="s">
        <v>1</v>
      </c>
      <c r="O53" s="175" t="s">
        <v>1</v>
      </c>
      <c r="P53" s="175" t="s">
        <v>1</v>
      </c>
      <c r="Q53" s="177">
        <v>48648.08</v>
      </c>
      <c r="R53" s="178" t="s">
        <v>2310</v>
      </c>
      <c r="S53" s="175" t="s">
        <v>1</v>
      </c>
      <c r="T53" s="175" t="s">
        <v>1</v>
      </c>
      <c r="U53" s="177">
        <v>616209.03</v>
      </c>
      <c r="V53" s="177">
        <v>16216.04</v>
      </c>
      <c r="W53" s="177">
        <v>32432.05</v>
      </c>
      <c r="X53" s="175" t="s">
        <v>1</v>
      </c>
      <c r="Y53" s="175" t="s">
        <v>1</v>
      </c>
      <c r="Z53" s="179">
        <v>44203</v>
      </c>
    </row>
    <row r="54" spans="1:26" ht="51" x14ac:dyDescent="0.25">
      <c r="A54" s="174">
        <v>1</v>
      </c>
      <c r="B54" s="175" t="s">
        <v>181</v>
      </c>
      <c r="C54" s="175" t="s">
        <v>182</v>
      </c>
      <c r="D54" s="175" t="s">
        <v>35</v>
      </c>
      <c r="E54" s="176">
        <v>44029</v>
      </c>
      <c r="F54" s="175" t="s">
        <v>157</v>
      </c>
      <c r="G54" s="175" t="s">
        <v>158</v>
      </c>
      <c r="H54" s="175"/>
      <c r="I54" s="175">
        <v>1</v>
      </c>
      <c r="J54" s="175">
        <v>36</v>
      </c>
      <c r="K54" s="177">
        <v>648616.49</v>
      </c>
      <c r="L54" s="177">
        <v>648616.49</v>
      </c>
      <c r="M54" s="177">
        <v>551324.02</v>
      </c>
      <c r="N54" s="175" t="s">
        <v>1</v>
      </c>
      <c r="O54" s="175" t="s">
        <v>1</v>
      </c>
      <c r="P54" s="175" t="s">
        <v>1</v>
      </c>
      <c r="Q54" s="177">
        <v>48646.239999999998</v>
      </c>
      <c r="R54" s="178" t="s">
        <v>2310</v>
      </c>
      <c r="S54" s="175" t="s">
        <v>1</v>
      </c>
      <c r="T54" s="175" t="s">
        <v>1</v>
      </c>
      <c r="U54" s="177">
        <v>616185.68000000005</v>
      </c>
      <c r="V54" s="177">
        <v>16215.42</v>
      </c>
      <c r="W54" s="177">
        <v>32430.81</v>
      </c>
      <c r="X54" s="175" t="s">
        <v>1</v>
      </c>
      <c r="Y54" s="175" t="s">
        <v>1</v>
      </c>
      <c r="Z54" s="179">
        <v>44203</v>
      </c>
    </row>
    <row r="55" spans="1:26" ht="38.25" x14ac:dyDescent="0.25">
      <c r="A55" s="174">
        <v>1</v>
      </c>
      <c r="B55" s="175" t="s">
        <v>183</v>
      </c>
      <c r="C55" s="175" t="s">
        <v>184</v>
      </c>
      <c r="D55" s="175" t="s">
        <v>35</v>
      </c>
      <c r="E55" s="176">
        <v>43868</v>
      </c>
      <c r="F55" s="175" t="s">
        <v>157</v>
      </c>
      <c r="G55" s="175" t="s">
        <v>158</v>
      </c>
      <c r="H55" s="175"/>
      <c r="I55" s="175">
        <v>1</v>
      </c>
      <c r="J55" s="175">
        <v>34</v>
      </c>
      <c r="K55" s="177">
        <v>284512.13</v>
      </c>
      <c r="L55" s="177">
        <v>284512.13</v>
      </c>
      <c r="M55" s="177">
        <v>241835.33</v>
      </c>
      <c r="N55" s="175" t="s">
        <v>1</v>
      </c>
      <c r="O55" s="175" t="s">
        <v>1</v>
      </c>
      <c r="P55" s="175" t="s">
        <v>1</v>
      </c>
      <c r="Q55" s="177">
        <v>21338.39</v>
      </c>
      <c r="R55" s="178" t="s">
        <v>2310</v>
      </c>
      <c r="S55" s="175" t="s">
        <v>1</v>
      </c>
      <c r="T55" s="175" t="s">
        <v>1</v>
      </c>
      <c r="U55" s="177">
        <v>270286.53000000003</v>
      </c>
      <c r="V55" s="177">
        <v>7112.81</v>
      </c>
      <c r="W55" s="177">
        <v>14225.6</v>
      </c>
      <c r="X55" s="175" t="s">
        <v>1</v>
      </c>
      <c r="Y55" s="175" t="s">
        <v>1</v>
      </c>
      <c r="Z55" s="179">
        <v>44203</v>
      </c>
    </row>
    <row r="56" spans="1:26" ht="38.25" x14ac:dyDescent="0.25">
      <c r="A56" s="174">
        <v>1</v>
      </c>
      <c r="B56" s="175" t="s">
        <v>185</v>
      </c>
      <c r="C56" s="175" t="s">
        <v>186</v>
      </c>
      <c r="D56" s="175" t="s">
        <v>40</v>
      </c>
      <c r="E56" s="176">
        <v>42698</v>
      </c>
      <c r="F56" s="175" t="s">
        <v>157</v>
      </c>
      <c r="G56" s="175" t="s">
        <v>158</v>
      </c>
      <c r="H56" s="175" t="s">
        <v>187</v>
      </c>
      <c r="I56" s="175">
        <v>2</v>
      </c>
      <c r="J56" s="175">
        <v>36</v>
      </c>
      <c r="K56" s="177">
        <v>642000</v>
      </c>
      <c r="L56" s="177">
        <v>642000</v>
      </c>
      <c r="M56" s="177">
        <v>545700</v>
      </c>
      <c r="N56" s="175" t="s">
        <v>1</v>
      </c>
      <c r="O56" s="175" t="s">
        <v>1</v>
      </c>
      <c r="P56" s="175" t="s">
        <v>1</v>
      </c>
      <c r="Q56" s="177">
        <v>48150</v>
      </c>
      <c r="R56" s="178" t="s">
        <v>2310</v>
      </c>
      <c r="S56" s="175" t="s">
        <v>1</v>
      </c>
      <c r="T56" s="175" t="s">
        <v>1</v>
      </c>
      <c r="U56" s="177">
        <v>609900</v>
      </c>
      <c r="V56" s="177">
        <v>16050</v>
      </c>
      <c r="W56" s="177">
        <v>32100</v>
      </c>
      <c r="X56" s="175" t="s">
        <v>1</v>
      </c>
      <c r="Y56" s="175" t="s">
        <v>1</v>
      </c>
      <c r="Z56" s="179">
        <v>44203</v>
      </c>
    </row>
    <row r="57" spans="1:26" ht="38.25" x14ac:dyDescent="0.25">
      <c r="A57" s="174">
        <v>1</v>
      </c>
      <c r="B57" s="175" t="s">
        <v>188</v>
      </c>
      <c r="C57" s="175" t="s">
        <v>189</v>
      </c>
      <c r="D57" s="175" t="s">
        <v>40</v>
      </c>
      <c r="E57" s="176">
        <v>42697</v>
      </c>
      <c r="F57" s="175" t="s">
        <v>157</v>
      </c>
      <c r="G57" s="175" t="s">
        <v>158</v>
      </c>
      <c r="H57" s="175" t="s">
        <v>190</v>
      </c>
      <c r="I57" s="175">
        <v>2</v>
      </c>
      <c r="J57" s="175">
        <v>36</v>
      </c>
      <c r="K57" s="177">
        <v>553334.93999999994</v>
      </c>
      <c r="L57" s="177">
        <v>553334.93999999994</v>
      </c>
      <c r="M57" s="177">
        <v>470334.71</v>
      </c>
      <c r="N57" s="175" t="s">
        <v>1</v>
      </c>
      <c r="O57" s="175" t="s">
        <v>1</v>
      </c>
      <c r="P57" s="175" t="s">
        <v>1</v>
      </c>
      <c r="Q57" s="177">
        <v>41500.11</v>
      </c>
      <c r="R57" s="178" t="s">
        <v>2310</v>
      </c>
      <c r="S57" s="175" t="s">
        <v>1</v>
      </c>
      <c r="T57" s="175" t="s">
        <v>1</v>
      </c>
      <c r="U57" s="177">
        <v>522239.55</v>
      </c>
      <c r="V57" s="177">
        <v>10404.73</v>
      </c>
      <c r="W57" s="177">
        <v>31095.39</v>
      </c>
      <c r="X57" s="175" t="s">
        <v>1</v>
      </c>
      <c r="Y57" s="175" t="s">
        <v>1</v>
      </c>
      <c r="Z57" s="179">
        <v>44203</v>
      </c>
    </row>
    <row r="58" spans="1:26" ht="38.25" x14ac:dyDescent="0.25">
      <c r="A58" s="174">
        <v>1</v>
      </c>
      <c r="B58" s="175" t="s">
        <v>191</v>
      </c>
      <c r="C58" s="175" t="s">
        <v>192</v>
      </c>
      <c r="D58" s="175" t="s">
        <v>40</v>
      </c>
      <c r="E58" s="176">
        <v>42699</v>
      </c>
      <c r="F58" s="175" t="s">
        <v>157</v>
      </c>
      <c r="G58" s="175" t="s">
        <v>158</v>
      </c>
      <c r="H58" s="175"/>
      <c r="I58" s="175">
        <v>1</v>
      </c>
      <c r="J58" s="175">
        <v>36</v>
      </c>
      <c r="K58" s="177">
        <v>648640.68999999994</v>
      </c>
      <c r="L58" s="177">
        <v>648640.68999999994</v>
      </c>
      <c r="M58" s="177">
        <v>551344.59</v>
      </c>
      <c r="N58" s="175" t="s">
        <v>1</v>
      </c>
      <c r="O58" s="175" t="s">
        <v>1</v>
      </c>
      <c r="P58" s="175" t="s">
        <v>1</v>
      </c>
      <c r="Q58" s="177">
        <v>48648.05</v>
      </c>
      <c r="R58" s="178" t="s">
        <v>2310</v>
      </c>
      <c r="S58" s="175" t="s">
        <v>1</v>
      </c>
      <c r="T58" s="175" t="s">
        <v>1</v>
      </c>
      <c r="U58" s="177">
        <v>616208.66</v>
      </c>
      <c r="V58" s="177">
        <v>16216.02</v>
      </c>
      <c r="W58" s="177">
        <v>32432.03</v>
      </c>
      <c r="X58" s="175" t="s">
        <v>1</v>
      </c>
      <c r="Y58" s="175" t="s">
        <v>1</v>
      </c>
      <c r="Z58" s="179">
        <v>44203</v>
      </c>
    </row>
    <row r="59" spans="1:26" ht="51" x14ac:dyDescent="0.25">
      <c r="A59" s="174">
        <v>1</v>
      </c>
      <c r="B59" s="175" t="s">
        <v>193</v>
      </c>
      <c r="C59" s="175" t="s">
        <v>194</v>
      </c>
      <c r="D59" s="175" t="s">
        <v>40</v>
      </c>
      <c r="E59" s="176">
        <v>42699</v>
      </c>
      <c r="F59" s="175" t="s">
        <v>47</v>
      </c>
      <c r="G59" s="175" t="s">
        <v>48</v>
      </c>
      <c r="H59" s="175" t="s">
        <v>174</v>
      </c>
      <c r="I59" s="175">
        <v>1</v>
      </c>
      <c r="J59" s="175">
        <v>36</v>
      </c>
      <c r="K59" s="177">
        <v>646121.05000000005</v>
      </c>
      <c r="L59" s="177">
        <v>646121.05000000005</v>
      </c>
      <c r="M59" s="177">
        <v>549202.86</v>
      </c>
      <c r="N59" s="175" t="s">
        <v>1</v>
      </c>
      <c r="O59" s="175" t="s">
        <v>1</v>
      </c>
      <c r="P59" s="175" t="s">
        <v>1</v>
      </c>
      <c r="Q59" s="177">
        <v>48459.040000000001</v>
      </c>
      <c r="R59" s="178" t="s">
        <v>2310</v>
      </c>
      <c r="S59" s="175" t="s">
        <v>1</v>
      </c>
      <c r="T59" s="175" t="s">
        <v>1</v>
      </c>
      <c r="U59" s="177">
        <v>597661.9</v>
      </c>
      <c r="V59" s="175" t="s">
        <v>1</v>
      </c>
      <c r="W59" s="177">
        <v>48459.15</v>
      </c>
      <c r="X59" s="175" t="s">
        <v>1</v>
      </c>
      <c r="Y59" s="175" t="s">
        <v>1</v>
      </c>
      <c r="Z59" s="179">
        <v>44203</v>
      </c>
    </row>
    <row r="60" spans="1:26" ht="25.5" x14ac:dyDescent="0.25">
      <c r="A60" s="174">
        <v>1</v>
      </c>
      <c r="B60" s="175" t="s">
        <v>195</v>
      </c>
      <c r="C60" s="175" t="s">
        <v>196</v>
      </c>
      <c r="D60" s="175" t="s">
        <v>40</v>
      </c>
      <c r="E60" s="176">
        <v>42576</v>
      </c>
      <c r="F60" s="175" t="s">
        <v>47</v>
      </c>
      <c r="G60" s="175" t="s">
        <v>48</v>
      </c>
      <c r="H60" s="175"/>
      <c r="I60" s="175">
        <v>2</v>
      </c>
      <c r="J60" s="175">
        <v>36</v>
      </c>
      <c r="K60" s="177">
        <v>299988</v>
      </c>
      <c r="L60" s="177">
        <v>299988</v>
      </c>
      <c r="M60" s="177">
        <v>254988</v>
      </c>
      <c r="N60" s="175" t="s">
        <v>1</v>
      </c>
      <c r="O60" s="175" t="s">
        <v>1</v>
      </c>
      <c r="P60" s="175" t="s">
        <v>1</v>
      </c>
      <c r="Q60" s="177">
        <v>22500</v>
      </c>
      <c r="R60" s="178" t="s">
        <v>2310</v>
      </c>
      <c r="S60" s="175" t="s">
        <v>1</v>
      </c>
      <c r="T60" s="175" t="s">
        <v>1</v>
      </c>
      <c r="U60" s="177">
        <v>299988</v>
      </c>
      <c r="V60" s="177">
        <v>22500</v>
      </c>
      <c r="W60" s="175" t="s">
        <v>1</v>
      </c>
      <c r="X60" s="175" t="s">
        <v>1</v>
      </c>
      <c r="Y60" s="175" t="s">
        <v>1</v>
      </c>
      <c r="Z60" s="179">
        <v>44203</v>
      </c>
    </row>
    <row r="61" spans="1:26" ht="38.25" x14ac:dyDescent="0.25">
      <c r="A61" s="174">
        <v>1</v>
      </c>
      <c r="B61" s="175" t="s">
        <v>197</v>
      </c>
      <c r="C61" s="175" t="s">
        <v>198</v>
      </c>
      <c r="D61" s="175" t="s">
        <v>40</v>
      </c>
      <c r="E61" s="176">
        <v>42697</v>
      </c>
      <c r="F61" s="175" t="s">
        <v>47</v>
      </c>
      <c r="G61" s="175" t="s">
        <v>48</v>
      </c>
      <c r="H61" s="175"/>
      <c r="I61" s="175">
        <v>1</v>
      </c>
      <c r="J61" s="175">
        <v>36</v>
      </c>
      <c r="K61" s="177">
        <v>585000</v>
      </c>
      <c r="L61" s="177">
        <v>585000</v>
      </c>
      <c r="M61" s="177">
        <v>497250</v>
      </c>
      <c r="N61" s="175" t="s">
        <v>1</v>
      </c>
      <c r="O61" s="175" t="s">
        <v>1</v>
      </c>
      <c r="P61" s="175" t="s">
        <v>1</v>
      </c>
      <c r="Q61" s="177">
        <v>43875</v>
      </c>
      <c r="R61" s="178" t="s">
        <v>2310</v>
      </c>
      <c r="S61" s="175" t="s">
        <v>1</v>
      </c>
      <c r="T61" s="175" t="s">
        <v>1</v>
      </c>
      <c r="U61" s="177">
        <v>541125</v>
      </c>
      <c r="V61" s="175" t="s">
        <v>1</v>
      </c>
      <c r="W61" s="177">
        <v>43875</v>
      </c>
      <c r="X61" s="175" t="s">
        <v>1</v>
      </c>
      <c r="Y61" s="175" t="s">
        <v>1</v>
      </c>
      <c r="Z61" s="179">
        <v>44203</v>
      </c>
    </row>
    <row r="62" spans="1:26" ht="38.25" x14ac:dyDescent="0.25">
      <c r="A62" s="174">
        <v>1</v>
      </c>
      <c r="B62" s="175" t="s">
        <v>199</v>
      </c>
      <c r="C62" s="175" t="s">
        <v>200</v>
      </c>
      <c r="D62" s="175" t="s">
        <v>40</v>
      </c>
      <c r="E62" s="176">
        <v>42697</v>
      </c>
      <c r="F62" s="175" t="s">
        <v>83</v>
      </c>
      <c r="G62" s="175" t="s">
        <v>84</v>
      </c>
      <c r="H62" s="175"/>
      <c r="I62" s="175">
        <v>2</v>
      </c>
      <c r="J62" s="175">
        <v>36</v>
      </c>
      <c r="K62" s="177">
        <v>596396.36</v>
      </c>
      <c r="L62" s="177">
        <v>596396.36</v>
      </c>
      <c r="M62" s="177">
        <v>506936.92</v>
      </c>
      <c r="N62" s="175" t="s">
        <v>1</v>
      </c>
      <c r="O62" s="175" t="s">
        <v>1</v>
      </c>
      <c r="P62" s="175" t="s">
        <v>1</v>
      </c>
      <c r="Q62" s="177">
        <v>44729.72</v>
      </c>
      <c r="R62" s="178" t="s">
        <v>2310</v>
      </c>
      <c r="S62" s="175" t="s">
        <v>1</v>
      </c>
      <c r="T62" s="175" t="s">
        <v>1</v>
      </c>
      <c r="U62" s="177">
        <v>596396.36</v>
      </c>
      <c r="V62" s="177">
        <v>44729.72</v>
      </c>
      <c r="W62" s="175" t="s">
        <v>1</v>
      </c>
      <c r="X62" s="175" t="s">
        <v>1</v>
      </c>
      <c r="Y62" s="175" t="s">
        <v>1</v>
      </c>
      <c r="Z62" s="179">
        <v>44203</v>
      </c>
    </row>
    <row r="63" spans="1:26" ht="38.25" x14ac:dyDescent="0.25">
      <c r="A63" s="174">
        <v>1</v>
      </c>
      <c r="B63" s="175" t="s">
        <v>201</v>
      </c>
      <c r="C63" s="175" t="s">
        <v>202</v>
      </c>
      <c r="D63" s="175" t="s">
        <v>40</v>
      </c>
      <c r="E63" s="176">
        <v>42697</v>
      </c>
      <c r="F63" s="175" t="s">
        <v>83</v>
      </c>
      <c r="G63" s="175" t="s">
        <v>84</v>
      </c>
      <c r="H63" s="175" t="s">
        <v>203</v>
      </c>
      <c r="I63" s="175">
        <v>2</v>
      </c>
      <c r="J63" s="175">
        <v>36</v>
      </c>
      <c r="K63" s="177">
        <v>648560.43999999994</v>
      </c>
      <c r="L63" s="177">
        <v>648560.43999999994</v>
      </c>
      <c r="M63" s="177">
        <v>551276.39</v>
      </c>
      <c r="N63" s="175" t="s">
        <v>1</v>
      </c>
      <c r="O63" s="175" t="s">
        <v>1</v>
      </c>
      <c r="P63" s="175" t="s">
        <v>1</v>
      </c>
      <c r="Q63" s="177">
        <v>48642.01</v>
      </c>
      <c r="R63" s="178" t="s">
        <v>2310</v>
      </c>
      <c r="S63" s="175" t="s">
        <v>1</v>
      </c>
      <c r="T63" s="175" t="s">
        <v>1</v>
      </c>
      <c r="U63" s="177">
        <v>599918.4</v>
      </c>
      <c r="V63" s="175" t="s">
        <v>1</v>
      </c>
      <c r="W63" s="177">
        <v>48642.04</v>
      </c>
      <c r="X63" s="175" t="s">
        <v>1</v>
      </c>
      <c r="Y63" s="175" t="s">
        <v>1</v>
      </c>
      <c r="Z63" s="179">
        <v>44203</v>
      </c>
    </row>
    <row r="64" spans="1:26" ht="63.75" x14ac:dyDescent="0.25">
      <c r="A64" s="174">
        <v>1</v>
      </c>
      <c r="B64" s="175" t="s">
        <v>204</v>
      </c>
      <c r="C64" s="175" t="s">
        <v>205</v>
      </c>
      <c r="D64" s="175" t="s">
        <v>40</v>
      </c>
      <c r="E64" s="176">
        <v>42697</v>
      </c>
      <c r="F64" s="175" t="s">
        <v>47</v>
      </c>
      <c r="G64" s="175" t="s">
        <v>48</v>
      </c>
      <c r="H64" s="175" t="s">
        <v>206</v>
      </c>
      <c r="I64" s="175">
        <v>2</v>
      </c>
      <c r="J64" s="175">
        <v>36</v>
      </c>
      <c r="K64" s="177">
        <v>648000</v>
      </c>
      <c r="L64" s="177">
        <v>648000</v>
      </c>
      <c r="M64" s="177">
        <v>550800</v>
      </c>
      <c r="N64" s="175" t="s">
        <v>1</v>
      </c>
      <c r="O64" s="175" t="s">
        <v>1</v>
      </c>
      <c r="P64" s="175" t="s">
        <v>1</v>
      </c>
      <c r="Q64" s="177">
        <v>48600</v>
      </c>
      <c r="R64" s="178" t="s">
        <v>2310</v>
      </c>
      <c r="S64" s="175" t="s">
        <v>1</v>
      </c>
      <c r="T64" s="175" t="s">
        <v>1</v>
      </c>
      <c r="U64" s="177">
        <v>626643.66</v>
      </c>
      <c r="V64" s="177">
        <v>27243.66</v>
      </c>
      <c r="W64" s="177">
        <v>21356.34</v>
      </c>
      <c r="X64" s="175" t="s">
        <v>1</v>
      </c>
      <c r="Y64" s="175" t="s">
        <v>1</v>
      </c>
      <c r="Z64" s="179">
        <v>44203</v>
      </c>
    </row>
    <row r="65" spans="1:26" ht="25.5" x14ac:dyDescent="0.25">
      <c r="A65" s="174">
        <v>1</v>
      </c>
      <c r="B65" s="175" t="s">
        <v>207</v>
      </c>
      <c r="C65" s="175" t="s">
        <v>208</v>
      </c>
      <c r="D65" s="175" t="s">
        <v>35</v>
      </c>
      <c r="E65" s="176">
        <v>43670</v>
      </c>
      <c r="F65" s="175" t="s">
        <v>47</v>
      </c>
      <c r="G65" s="175" t="s">
        <v>48</v>
      </c>
      <c r="H65" s="175"/>
      <c r="I65" s="175">
        <v>5</v>
      </c>
      <c r="J65" s="175">
        <v>27</v>
      </c>
      <c r="K65" s="177">
        <v>608003.89</v>
      </c>
      <c r="L65" s="177">
        <v>608003.89</v>
      </c>
      <c r="M65" s="177">
        <v>516803.3</v>
      </c>
      <c r="N65" s="175" t="s">
        <v>1</v>
      </c>
      <c r="O65" s="175" t="s">
        <v>1</v>
      </c>
      <c r="P65" s="175" t="s">
        <v>1</v>
      </c>
      <c r="Q65" s="177">
        <v>45600.28</v>
      </c>
      <c r="R65" s="178" t="s">
        <v>2310</v>
      </c>
      <c r="S65" s="175" t="s">
        <v>1</v>
      </c>
      <c r="T65" s="175" t="s">
        <v>1</v>
      </c>
      <c r="U65" s="177">
        <v>577603.68999999994</v>
      </c>
      <c r="V65" s="177">
        <v>15200.11</v>
      </c>
      <c r="W65" s="177">
        <v>30400.2</v>
      </c>
      <c r="X65" s="175" t="s">
        <v>1</v>
      </c>
      <c r="Y65" s="175" t="s">
        <v>1</v>
      </c>
      <c r="Z65" s="179">
        <v>44203</v>
      </c>
    </row>
    <row r="66" spans="1:26" ht="51" x14ac:dyDescent="0.25">
      <c r="A66" s="174">
        <v>1</v>
      </c>
      <c r="B66" s="175" t="s">
        <v>209</v>
      </c>
      <c r="C66" s="175" t="s">
        <v>210</v>
      </c>
      <c r="D66" s="175" t="s">
        <v>35</v>
      </c>
      <c r="E66" s="176">
        <v>43885</v>
      </c>
      <c r="F66" s="175" t="s">
        <v>157</v>
      </c>
      <c r="G66" s="175" t="s">
        <v>158</v>
      </c>
      <c r="H66" s="175"/>
      <c r="I66" s="175">
        <v>1</v>
      </c>
      <c r="J66" s="175">
        <v>34</v>
      </c>
      <c r="K66" s="177">
        <v>648599.96</v>
      </c>
      <c r="L66" s="177">
        <v>648599.96</v>
      </c>
      <c r="M66" s="177">
        <v>551309.97</v>
      </c>
      <c r="N66" s="175" t="s">
        <v>1</v>
      </c>
      <c r="O66" s="175" t="s">
        <v>1</v>
      </c>
      <c r="P66" s="175" t="s">
        <v>1</v>
      </c>
      <c r="Q66" s="177">
        <v>48645</v>
      </c>
      <c r="R66" s="178" t="s">
        <v>2310</v>
      </c>
      <c r="S66" s="175" t="s">
        <v>1</v>
      </c>
      <c r="T66" s="175" t="s">
        <v>1</v>
      </c>
      <c r="U66" s="177">
        <v>616169.96</v>
      </c>
      <c r="V66" s="177">
        <v>16214.99</v>
      </c>
      <c r="W66" s="177">
        <v>32430</v>
      </c>
      <c r="X66" s="175" t="s">
        <v>1</v>
      </c>
      <c r="Y66" s="175" t="s">
        <v>1</v>
      </c>
      <c r="Z66" s="179">
        <v>44203</v>
      </c>
    </row>
    <row r="67" spans="1:26" ht="51" x14ac:dyDescent="0.25">
      <c r="A67" s="174">
        <v>1</v>
      </c>
      <c r="B67" s="175" t="s">
        <v>211</v>
      </c>
      <c r="C67" s="175" t="s">
        <v>212</v>
      </c>
      <c r="D67" s="175" t="s">
        <v>40</v>
      </c>
      <c r="E67" s="176">
        <v>42699</v>
      </c>
      <c r="F67" s="175" t="s">
        <v>213</v>
      </c>
      <c r="G67" s="175" t="s">
        <v>214</v>
      </c>
      <c r="H67" s="175"/>
      <c r="I67" s="175">
        <v>1</v>
      </c>
      <c r="J67" s="175">
        <v>36</v>
      </c>
      <c r="K67" s="177">
        <v>1299490.95</v>
      </c>
      <c r="L67" s="177">
        <v>1299490.95</v>
      </c>
      <c r="M67" s="177">
        <v>570565.63</v>
      </c>
      <c r="N67" s="175" t="s">
        <v>1</v>
      </c>
      <c r="O67" s="175" t="s">
        <v>1</v>
      </c>
      <c r="P67" s="175" t="s">
        <v>1</v>
      </c>
      <c r="Q67" s="175" t="s">
        <v>1</v>
      </c>
      <c r="R67" s="178" t="s">
        <v>2201</v>
      </c>
      <c r="S67" s="175" t="s">
        <v>1</v>
      </c>
      <c r="T67" s="175" t="s">
        <v>1</v>
      </c>
      <c r="U67" s="177">
        <v>570565.63</v>
      </c>
      <c r="V67" s="175" t="s">
        <v>1</v>
      </c>
      <c r="W67" s="177">
        <v>728925.32</v>
      </c>
      <c r="X67" s="175" t="s">
        <v>1</v>
      </c>
      <c r="Y67" s="175" t="s">
        <v>1</v>
      </c>
      <c r="Z67" s="179">
        <v>44203</v>
      </c>
    </row>
    <row r="68" spans="1:26" ht="25.5" x14ac:dyDescent="0.25">
      <c r="A68" s="174">
        <v>1</v>
      </c>
      <c r="B68" s="175" t="s">
        <v>215</v>
      </c>
      <c r="C68" s="175" t="s">
        <v>216</v>
      </c>
      <c r="D68" s="175" t="s">
        <v>40</v>
      </c>
      <c r="E68" s="176">
        <v>42697</v>
      </c>
      <c r="F68" s="175" t="s">
        <v>47</v>
      </c>
      <c r="G68" s="175" t="s">
        <v>48</v>
      </c>
      <c r="H68" s="175" t="s">
        <v>174</v>
      </c>
      <c r="I68" s="175">
        <v>5</v>
      </c>
      <c r="J68" s="175">
        <v>26</v>
      </c>
      <c r="K68" s="177">
        <v>648000</v>
      </c>
      <c r="L68" s="177">
        <v>648000</v>
      </c>
      <c r="M68" s="177">
        <v>550800</v>
      </c>
      <c r="N68" s="175" t="s">
        <v>1</v>
      </c>
      <c r="O68" s="175" t="s">
        <v>1</v>
      </c>
      <c r="P68" s="175" t="s">
        <v>1</v>
      </c>
      <c r="Q68" s="177">
        <v>48600</v>
      </c>
      <c r="R68" s="178" t="s">
        <v>2310</v>
      </c>
      <c r="S68" s="175" t="s">
        <v>1</v>
      </c>
      <c r="T68" s="175" t="s">
        <v>1</v>
      </c>
      <c r="U68" s="177">
        <v>599400</v>
      </c>
      <c r="V68" s="175" t="s">
        <v>1</v>
      </c>
      <c r="W68" s="177">
        <v>48600</v>
      </c>
      <c r="X68" s="175" t="s">
        <v>1</v>
      </c>
      <c r="Y68" s="175" t="s">
        <v>1</v>
      </c>
      <c r="Z68" s="179">
        <v>44203</v>
      </c>
    </row>
    <row r="69" spans="1:26" ht="51" x14ac:dyDescent="0.25">
      <c r="A69" s="174">
        <v>1</v>
      </c>
      <c r="B69" s="175" t="s">
        <v>217</v>
      </c>
      <c r="C69" s="175" t="s">
        <v>218</v>
      </c>
      <c r="D69" s="175" t="s">
        <v>40</v>
      </c>
      <c r="E69" s="176">
        <v>42697</v>
      </c>
      <c r="F69" s="175" t="s">
        <v>47</v>
      </c>
      <c r="G69" s="175" t="s">
        <v>48</v>
      </c>
      <c r="H69" s="175"/>
      <c r="I69" s="175">
        <v>2</v>
      </c>
      <c r="J69" s="175">
        <v>36</v>
      </c>
      <c r="K69" s="177">
        <v>648886.22</v>
      </c>
      <c r="L69" s="177">
        <v>646886.22</v>
      </c>
      <c r="M69" s="177">
        <v>549853.28</v>
      </c>
      <c r="N69" s="175" t="s">
        <v>1</v>
      </c>
      <c r="O69" s="175" t="s">
        <v>1</v>
      </c>
      <c r="P69" s="175" t="s">
        <v>1</v>
      </c>
      <c r="Q69" s="177">
        <v>48516.47</v>
      </c>
      <c r="R69" s="178" t="s">
        <v>2310</v>
      </c>
      <c r="S69" s="175" t="s">
        <v>1</v>
      </c>
      <c r="T69" s="175" t="s">
        <v>1</v>
      </c>
      <c r="U69" s="177">
        <v>646886.22</v>
      </c>
      <c r="V69" s="177">
        <v>48516.47</v>
      </c>
      <c r="W69" s="175" t="s">
        <v>1</v>
      </c>
      <c r="X69" s="177">
        <v>2000</v>
      </c>
      <c r="Y69" s="175" t="s">
        <v>1</v>
      </c>
      <c r="Z69" s="179">
        <v>44203</v>
      </c>
    </row>
    <row r="70" spans="1:26" ht="38.25" x14ac:dyDescent="0.25">
      <c r="A70" s="174">
        <v>1</v>
      </c>
      <c r="B70" s="175" t="s">
        <v>219</v>
      </c>
      <c r="C70" s="175" t="s">
        <v>220</v>
      </c>
      <c r="D70" s="175" t="s">
        <v>40</v>
      </c>
      <c r="E70" s="176">
        <v>42697</v>
      </c>
      <c r="F70" s="175" t="s">
        <v>221</v>
      </c>
      <c r="G70" s="175" t="s">
        <v>222</v>
      </c>
      <c r="H70" s="175" t="s">
        <v>49</v>
      </c>
      <c r="I70" s="175">
        <v>2</v>
      </c>
      <c r="J70" s="175">
        <v>36</v>
      </c>
      <c r="K70" s="177">
        <v>921210.49</v>
      </c>
      <c r="L70" s="177">
        <v>921210.49</v>
      </c>
      <c r="M70" s="177">
        <v>564766.37</v>
      </c>
      <c r="N70" s="175" t="s">
        <v>1</v>
      </c>
      <c r="O70" s="175" t="s">
        <v>1</v>
      </c>
      <c r="P70" s="175" t="s">
        <v>1</v>
      </c>
      <c r="Q70" s="175" t="s">
        <v>1</v>
      </c>
      <c r="R70" s="178" t="s">
        <v>2201</v>
      </c>
      <c r="S70" s="175" t="s">
        <v>1</v>
      </c>
      <c r="T70" s="175" t="s">
        <v>1</v>
      </c>
      <c r="U70" s="177">
        <v>564766.37</v>
      </c>
      <c r="V70" s="175" t="s">
        <v>1</v>
      </c>
      <c r="W70" s="177">
        <v>356444.12</v>
      </c>
      <c r="X70" s="175" t="s">
        <v>1</v>
      </c>
      <c r="Y70" s="175" t="s">
        <v>1</v>
      </c>
      <c r="Z70" s="179">
        <v>44203</v>
      </c>
    </row>
    <row r="71" spans="1:26" ht="38.25" x14ac:dyDescent="0.25">
      <c r="A71" s="174">
        <v>1</v>
      </c>
      <c r="B71" s="175" t="s">
        <v>223</v>
      </c>
      <c r="C71" s="175" t="s">
        <v>224</v>
      </c>
      <c r="D71" s="175" t="s">
        <v>40</v>
      </c>
      <c r="E71" s="176">
        <v>42697</v>
      </c>
      <c r="F71" s="175" t="s">
        <v>54</v>
      </c>
      <c r="G71" s="175" t="s">
        <v>55</v>
      </c>
      <c r="H71" s="175"/>
      <c r="I71" s="175">
        <v>1</v>
      </c>
      <c r="J71" s="175">
        <v>36</v>
      </c>
      <c r="K71" s="177">
        <v>582405.62</v>
      </c>
      <c r="L71" s="177">
        <v>582405.62</v>
      </c>
      <c r="M71" s="177">
        <v>495044.77</v>
      </c>
      <c r="N71" s="175" t="s">
        <v>1</v>
      </c>
      <c r="O71" s="175" t="s">
        <v>1</v>
      </c>
      <c r="P71" s="175" t="s">
        <v>1</v>
      </c>
      <c r="Q71" s="177">
        <v>43680.42</v>
      </c>
      <c r="R71" s="178" t="s">
        <v>2310</v>
      </c>
      <c r="S71" s="175" t="s">
        <v>1</v>
      </c>
      <c r="T71" s="175" t="s">
        <v>1</v>
      </c>
      <c r="U71" s="177">
        <v>538725.18999999994</v>
      </c>
      <c r="V71" s="175" t="s">
        <v>1</v>
      </c>
      <c r="W71" s="177">
        <v>43680.43</v>
      </c>
      <c r="X71" s="175" t="s">
        <v>1</v>
      </c>
      <c r="Y71" s="175" t="s">
        <v>1</v>
      </c>
      <c r="Z71" s="179">
        <v>44203</v>
      </c>
    </row>
    <row r="72" spans="1:26" ht="38.25" x14ac:dyDescent="0.25">
      <c r="A72" s="174">
        <v>1</v>
      </c>
      <c r="B72" s="175" t="s">
        <v>225</v>
      </c>
      <c r="C72" s="175" t="s">
        <v>226</v>
      </c>
      <c r="D72" s="175" t="s">
        <v>35</v>
      </c>
      <c r="E72" s="176">
        <v>44060</v>
      </c>
      <c r="F72" s="175" t="s">
        <v>54</v>
      </c>
      <c r="G72" s="175" t="s">
        <v>55</v>
      </c>
      <c r="H72" s="175" t="s">
        <v>227</v>
      </c>
      <c r="I72" s="175">
        <v>1</v>
      </c>
      <c r="J72" s="175">
        <v>36</v>
      </c>
      <c r="K72" s="177">
        <v>648000</v>
      </c>
      <c r="L72" s="177">
        <v>648000</v>
      </c>
      <c r="M72" s="177">
        <v>550800</v>
      </c>
      <c r="N72" s="175" t="s">
        <v>1</v>
      </c>
      <c r="O72" s="175" t="s">
        <v>1</v>
      </c>
      <c r="P72" s="175" t="s">
        <v>1</v>
      </c>
      <c r="Q72" s="177">
        <v>48600</v>
      </c>
      <c r="R72" s="178" t="s">
        <v>2310</v>
      </c>
      <c r="S72" s="175" t="s">
        <v>1</v>
      </c>
      <c r="T72" s="175" t="s">
        <v>1</v>
      </c>
      <c r="U72" s="177">
        <v>626130</v>
      </c>
      <c r="V72" s="177">
        <v>26730</v>
      </c>
      <c r="W72" s="177">
        <v>21870</v>
      </c>
      <c r="X72" s="175" t="s">
        <v>1</v>
      </c>
      <c r="Y72" s="175" t="s">
        <v>1</v>
      </c>
      <c r="Z72" s="179">
        <v>44203</v>
      </c>
    </row>
    <row r="73" spans="1:26" ht="51" x14ac:dyDescent="0.25">
      <c r="A73" s="174">
        <v>1</v>
      </c>
      <c r="B73" s="175" t="s">
        <v>228</v>
      </c>
      <c r="C73" s="175" t="s">
        <v>229</v>
      </c>
      <c r="D73" s="175" t="s">
        <v>35</v>
      </c>
      <c r="E73" s="176">
        <v>44036</v>
      </c>
      <c r="F73" s="175" t="s">
        <v>54</v>
      </c>
      <c r="G73" s="175" t="s">
        <v>55</v>
      </c>
      <c r="H73" s="175"/>
      <c r="I73" s="175">
        <v>1</v>
      </c>
      <c r="J73" s="175">
        <v>36</v>
      </c>
      <c r="K73" s="177">
        <v>199982.89</v>
      </c>
      <c r="L73" s="177">
        <v>199982.89</v>
      </c>
      <c r="M73" s="177">
        <v>169985.46</v>
      </c>
      <c r="N73" s="175" t="s">
        <v>1</v>
      </c>
      <c r="O73" s="175" t="s">
        <v>1</v>
      </c>
      <c r="P73" s="175" t="s">
        <v>1</v>
      </c>
      <c r="Q73" s="177">
        <v>14998.72</v>
      </c>
      <c r="R73" s="178" t="s">
        <v>2310</v>
      </c>
      <c r="S73" s="175" t="s">
        <v>1</v>
      </c>
      <c r="T73" s="175" t="s">
        <v>1</v>
      </c>
      <c r="U73" s="177">
        <v>189983.76</v>
      </c>
      <c r="V73" s="177">
        <v>4999.58</v>
      </c>
      <c r="W73" s="177">
        <v>9999.1299999999992</v>
      </c>
      <c r="X73" s="175" t="s">
        <v>1</v>
      </c>
      <c r="Y73" s="175" t="s">
        <v>1</v>
      </c>
      <c r="Z73" s="179">
        <v>44203</v>
      </c>
    </row>
    <row r="74" spans="1:26" ht="25.5" x14ac:dyDescent="0.25">
      <c r="A74" s="174">
        <v>1</v>
      </c>
      <c r="B74" s="175" t="s">
        <v>230</v>
      </c>
      <c r="C74" s="175" t="s">
        <v>231</v>
      </c>
      <c r="D74" s="175" t="s">
        <v>40</v>
      </c>
      <c r="E74" s="176">
        <v>42697</v>
      </c>
      <c r="F74" s="175" t="s">
        <v>54</v>
      </c>
      <c r="G74" s="175" t="s">
        <v>55</v>
      </c>
      <c r="H74" s="175"/>
      <c r="I74" s="175">
        <v>1</v>
      </c>
      <c r="J74" s="175">
        <v>36</v>
      </c>
      <c r="K74" s="177">
        <v>638765.56000000006</v>
      </c>
      <c r="L74" s="177">
        <v>638765.56000000006</v>
      </c>
      <c r="M74" s="177">
        <v>542950.72</v>
      </c>
      <c r="N74" s="175" t="s">
        <v>1</v>
      </c>
      <c r="O74" s="175" t="s">
        <v>1</v>
      </c>
      <c r="P74" s="175" t="s">
        <v>1</v>
      </c>
      <c r="Q74" s="177">
        <v>47907.42</v>
      </c>
      <c r="R74" s="178" t="s">
        <v>2310</v>
      </c>
      <c r="S74" s="175" t="s">
        <v>1</v>
      </c>
      <c r="T74" s="175" t="s">
        <v>1</v>
      </c>
      <c r="U74" s="177">
        <v>590858.14</v>
      </c>
      <c r="V74" s="175" t="s">
        <v>1</v>
      </c>
      <c r="W74" s="177">
        <v>47907.42</v>
      </c>
      <c r="X74" s="175" t="s">
        <v>1</v>
      </c>
      <c r="Y74" s="175" t="s">
        <v>1</v>
      </c>
      <c r="Z74" s="179">
        <v>44203</v>
      </c>
    </row>
    <row r="75" spans="1:26" ht="63.75" x14ac:dyDescent="0.25">
      <c r="A75" s="174">
        <v>1</v>
      </c>
      <c r="B75" s="175" t="s">
        <v>232</v>
      </c>
      <c r="C75" s="175" t="s">
        <v>233</v>
      </c>
      <c r="D75" s="175" t="s">
        <v>40</v>
      </c>
      <c r="E75" s="176">
        <v>42697</v>
      </c>
      <c r="F75" s="175" t="s">
        <v>54</v>
      </c>
      <c r="G75" s="175" t="s">
        <v>55</v>
      </c>
      <c r="H75" s="175" t="s">
        <v>180</v>
      </c>
      <c r="I75" s="175">
        <v>2</v>
      </c>
      <c r="J75" s="175">
        <v>36</v>
      </c>
      <c r="K75" s="177">
        <v>590000</v>
      </c>
      <c r="L75" s="177">
        <v>590000</v>
      </c>
      <c r="M75" s="177">
        <v>501500</v>
      </c>
      <c r="N75" s="175" t="s">
        <v>1</v>
      </c>
      <c r="O75" s="175" t="s">
        <v>1</v>
      </c>
      <c r="P75" s="175" t="s">
        <v>1</v>
      </c>
      <c r="Q75" s="177">
        <v>44250</v>
      </c>
      <c r="R75" s="178" t="s">
        <v>2310</v>
      </c>
      <c r="S75" s="175" t="s">
        <v>1</v>
      </c>
      <c r="T75" s="175" t="s">
        <v>1</v>
      </c>
      <c r="U75" s="177">
        <v>545750</v>
      </c>
      <c r="V75" s="175" t="s">
        <v>1</v>
      </c>
      <c r="W75" s="177">
        <v>44250</v>
      </c>
      <c r="X75" s="175" t="s">
        <v>1</v>
      </c>
      <c r="Y75" s="175" t="s">
        <v>1</v>
      </c>
      <c r="Z75" s="179">
        <v>44203</v>
      </c>
    </row>
    <row r="76" spans="1:26" ht="51" x14ac:dyDescent="0.25">
      <c r="A76" s="174">
        <v>1</v>
      </c>
      <c r="B76" s="175" t="s">
        <v>234</v>
      </c>
      <c r="C76" s="175" t="s">
        <v>235</v>
      </c>
      <c r="D76" s="175" t="s">
        <v>40</v>
      </c>
      <c r="E76" s="176">
        <v>42697</v>
      </c>
      <c r="F76" s="175" t="s">
        <v>54</v>
      </c>
      <c r="G76" s="175" t="s">
        <v>55</v>
      </c>
      <c r="H76" s="175" t="s">
        <v>180</v>
      </c>
      <c r="I76" s="175">
        <v>2</v>
      </c>
      <c r="J76" s="175">
        <v>36</v>
      </c>
      <c r="K76" s="177">
        <v>640182.69999999995</v>
      </c>
      <c r="L76" s="177">
        <v>640182.69999999995</v>
      </c>
      <c r="M76" s="177">
        <v>544155.29</v>
      </c>
      <c r="N76" s="175" t="s">
        <v>1</v>
      </c>
      <c r="O76" s="175" t="s">
        <v>1</v>
      </c>
      <c r="P76" s="175" t="s">
        <v>1</v>
      </c>
      <c r="Q76" s="177">
        <v>48013.7</v>
      </c>
      <c r="R76" s="178" t="s">
        <v>2310</v>
      </c>
      <c r="S76" s="175" t="s">
        <v>1</v>
      </c>
      <c r="T76" s="175" t="s">
        <v>1</v>
      </c>
      <c r="U76" s="177">
        <v>592168.99</v>
      </c>
      <c r="V76" s="175" t="s">
        <v>1</v>
      </c>
      <c r="W76" s="177">
        <v>48013.71</v>
      </c>
      <c r="X76" s="175" t="s">
        <v>1</v>
      </c>
      <c r="Y76" s="175" t="s">
        <v>1</v>
      </c>
      <c r="Z76" s="179">
        <v>44203</v>
      </c>
    </row>
    <row r="77" spans="1:26" ht="38.25" x14ac:dyDescent="0.25">
      <c r="A77" s="174">
        <v>1</v>
      </c>
      <c r="B77" s="175" t="s">
        <v>236</v>
      </c>
      <c r="C77" s="175" t="s">
        <v>237</v>
      </c>
      <c r="D77" s="175" t="s">
        <v>35</v>
      </c>
      <c r="E77" s="176">
        <v>43983</v>
      </c>
      <c r="F77" s="175" t="s">
        <v>54</v>
      </c>
      <c r="G77" s="175" t="s">
        <v>55</v>
      </c>
      <c r="H77" s="175"/>
      <c r="I77" s="175">
        <v>1</v>
      </c>
      <c r="J77" s="175">
        <v>36</v>
      </c>
      <c r="K77" s="177">
        <v>591947.57999999996</v>
      </c>
      <c r="L77" s="177">
        <v>591947.57999999996</v>
      </c>
      <c r="M77" s="177">
        <v>503155.44</v>
      </c>
      <c r="N77" s="175" t="s">
        <v>1</v>
      </c>
      <c r="O77" s="175" t="s">
        <v>1</v>
      </c>
      <c r="P77" s="175" t="s">
        <v>1</v>
      </c>
      <c r="Q77" s="177">
        <v>44396.07</v>
      </c>
      <c r="R77" s="178" t="s">
        <v>2310</v>
      </c>
      <c r="S77" s="175" t="s">
        <v>1</v>
      </c>
      <c r="T77" s="175" t="s">
        <v>1</v>
      </c>
      <c r="U77" s="177">
        <v>563119.73</v>
      </c>
      <c r="V77" s="177">
        <v>15568.22</v>
      </c>
      <c r="W77" s="177">
        <v>28827.85</v>
      </c>
      <c r="X77" s="175" t="s">
        <v>1</v>
      </c>
      <c r="Y77" s="175" t="s">
        <v>1</v>
      </c>
      <c r="Z77" s="179">
        <v>44203</v>
      </c>
    </row>
    <row r="78" spans="1:26" ht="25.5" x14ac:dyDescent="0.25">
      <c r="A78" s="174">
        <v>1</v>
      </c>
      <c r="B78" s="175" t="s">
        <v>238</v>
      </c>
      <c r="C78" s="175" t="s">
        <v>239</v>
      </c>
      <c r="D78" s="175" t="s">
        <v>35</v>
      </c>
      <c r="E78" s="176">
        <v>44020</v>
      </c>
      <c r="F78" s="175" t="s">
        <v>54</v>
      </c>
      <c r="G78" s="175" t="s">
        <v>55</v>
      </c>
      <c r="H78" s="175"/>
      <c r="I78" s="175">
        <v>2</v>
      </c>
      <c r="J78" s="175">
        <v>36</v>
      </c>
      <c r="K78" s="177">
        <v>579567.56000000006</v>
      </c>
      <c r="L78" s="177">
        <v>579567.56000000006</v>
      </c>
      <c r="M78" s="177">
        <v>492632.42</v>
      </c>
      <c r="N78" s="175" t="s">
        <v>1</v>
      </c>
      <c r="O78" s="175" t="s">
        <v>1</v>
      </c>
      <c r="P78" s="175" t="s">
        <v>1</v>
      </c>
      <c r="Q78" s="177">
        <v>43467.57</v>
      </c>
      <c r="R78" s="178" t="s">
        <v>2310</v>
      </c>
      <c r="S78" s="175" t="s">
        <v>1</v>
      </c>
      <c r="T78" s="175" t="s">
        <v>1</v>
      </c>
      <c r="U78" s="177">
        <v>579567.56000000006</v>
      </c>
      <c r="V78" s="177">
        <v>43467.57</v>
      </c>
      <c r="W78" s="175" t="s">
        <v>1</v>
      </c>
      <c r="X78" s="175" t="s">
        <v>1</v>
      </c>
      <c r="Y78" s="175" t="s">
        <v>1</v>
      </c>
      <c r="Z78" s="179">
        <v>44203</v>
      </c>
    </row>
    <row r="79" spans="1:26" ht="25.5" x14ac:dyDescent="0.25">
      <c r="A79" s="174">
        <v>1</v>
      </c>
      <c r="B79" s="175" t="s">
        <v>240</v>
      </c>
      <c r="C79" s="175" t="s">
        <v>241</v>
      </c>
      <c r="D79" s="175" t="s">
        <v>35</v>
      </c>
      <c r="E79" s="176">
        <v>44091</v>
      </c>
      <c r="F79" s="175" t="s">
        <v>54</v>
      </c>
      <c r="G79" s="175" t="s">
        <v>55</v>
      </c>
      <c r="H79" s="175"/>
      <c r="I79" s="175">
        <v>2</v>
      </c>
      <c r="J79" s="175">
        <v>36</v>
      </c>
      <c r="K79" s="177">
        <v>523973.08</v>
      </c>
      <c r="L79" s="177">
        <v>523973.08</v>
      </c>
      <c r="M79" s="177">
        <v>445377.12</v>
      </c>
      <c r="N79" s="175" t="s">
        <v>1</v>
      </c>
      <c r="O79" s="175" t="s">
        <v>1</v>
      </c>
      <c r="P79" s="175" t="s">
        <v>1</v>
      </c>
      <c r="Q79" s="177">
        <v>39297.99</v>
      </c>
      <c r="R79" s="178" t="s">
        <v>2310</v>
      </c>
      <c r="S79" s="175" t="s">
        <v>1</v>
      </c>
      <c r="T79" s="175" t="s">
        <v>1</v>
      </c>
      <c r="U79" s="177">
        <v>499084.36</v>
      </c>
      <c r="V79" s="177">
        <v>14409.25</v>
      </c>
      <c r="W79" s="177">
        <v>24888.720000000001</v>
      </c>
      <c r="X79" s="175" t="s">
        <v>1</v>
      </c>
      <c r="Y79" s="175" t="s">
        <v>1</v>
      </c>
      <c r="Z79" s="179">
        <v>44203</v>
      </c>
    </row>
    <row r="80" spans="1:26" ht="38.25" x14ac:dyDescent="0.25">
      <c r="A80" s="174">
        <v>1</v>
      </c>
      <c r="B80" s="175" t="s">
        <v>242</v>
      </c>
      <c r="C80" s="175" t="s">
        <v>243</v>
      </c>
      <c r="D80" s="175" t="s">
        <v>40</v>
      </c>
      <c r="E80" s="176">
        <v>42697</v>
      </c>
      <c r="F80" s="175" t="s">
        <v>54</v>
      </c>
      <c r="G80" s="175" t="s">
        <v>55</v>
      </c>
      <c r="H80" s="175"/>
      <c r="I80" s="175">
        <v>1</v>
      </c>
      <c r="J80" s="175">
        <v>36</v>
      </c>
      <c r="K80" s="177">
        <v>589497.03</v>
      </c>
      <c r="L80" s="177">
        <v>589497.03</v>
      </c>
      <c r="M80" s="177">
        <v>501072.48</v>
      </c>
      <c r="N80" s="175" t="s">
        <v>1</v>
      </c>
      <c r="O80" s="175" t="s">
        <v>1</v>
      </c>
      <c r="P80" s="175" t="s">
        <v>1</v>
      </c>
      <c r="Q80" s="177">
        <v>44212.28</v>
      </c>
      <c r="R80" s="178" t="s">
        <v>2310</v>
      </c>
      <c r="S80" s="175" t="s">
        <v>1</v>
      </c>
      <c r="T80" s="175" t="s">
        <v>1</v>
      </c>
      <c r="U80" s="177">
        <v>545284.76</v>
      </c>
      <c r="V80" s="175" t="s">
        <v>1</v>
      </c>
      <c r="W80" s="177">
        <v>44212.27</v>
      </c>
      <c r="X80" s="175" t="s">
        <v>1</v>
      </c>
      <c r="Y80" s="175" t="s">
        <v>1</v>
      </c>
      <c r="Z80" s="179">
        <v>44203</v>
      </c>
    </row>
    <row r="81" spans="1:26" ht="51" x14ac:dyDescent="0.25">
      <c r="A81" s="174">
        <v>1</v>
      </c>
      <c r="B81" s="175" t="s">
        <v>244</v>
      </c>
      <c r="C81" s="175" t="s">
        <v>245</v>
      </c>
      <c r="D81" s="175" t="s">
        <v>40</v>
      </c>
      <c r="E81" s="176">
        <v>42699</v>
      </c>
      <c r="F81" s="175" t="s">
        <v>54</v>
      </c>
      <c r="G81" s="175" t="s">
        <v>55</v>
      </c>
      <c r="H81" s="175"/>
      <c r="I81" s="175">
        <v>1</v>
      </c>
      <c r="J81" s="175">
        <v>36</v>
      </c>
      <c r="K81" s="177">
        <v>644613.63</v>
      </c>
      <c r="L81" s="177">
        <v>644613.63</v>
      </c>
      <c r="M81" s="177">
        <v>547921.59</v>
      </c>
      <c r="N81" s="175" t="s">
        <v>1</v>
      </c>
      <c r="O81" s="175" t="s">
        <v>1</v>
      </c>
      <c r="P81" s="175" t="s">
        <v>1</v>
      </c>
      <c r="Q81" s="177">
        <v>48346.02</v>
      </c>
      <c r="R81" s="178" t="s">
        <v>2310</v>
      </c>
      <c r="S81" s="175" t="s">
        <v>1</v>
      </c>
      <c r="T81" s="175" t="s">
        <v>1</v>
      </c>
      <c r="U81" s="177">
        <v>596267.61</v>
      </c>
      <c r="V81" s="175" t="s">
        <v>1</v>
      </c>
      <c r="W81" s="177">
        <v>48346.02</v>
      </c>
      <c r="X81" s="175" t="s">
        <v>1</v>
      </c>
      <c r="Y81" s="175" t="s">
        <v>1</v>
      </c>
      <c r="Z81" s="179">
        <v>44203</v>
      </c>
    </row>
    <row r="82" spans="1:26" ht="25.5" x14ac:dyDescent="0.25">
      <c r="A82" s="174">
        <v>1</v>
      </c>
      <c r="B82" s="175" t="s">
        <v>246</v>
      </c>
      <c r="C82" s="175" t="s">
        <v>247</v>
      </c>
      <c r="D82" s="175" t="s">
        <v>40</v>
      </c>
      <c r="E82" s="176">
        <v>42697</v>
      </c>
      <c r="F82" s="175" t="s">
        <v>54</v>
      </c>
      <c r="G82" s="175" t="s">
        <v>55</v>
      </c>
      <c r="H82" s="175"/>
      <c r="I82" s="175">
        <v>1</v>
      </c>
      <c r="J82" s="175">
        <v>36</v>
      </c>
      <c r="K82" s="177">
        <v>599437.75</v>
      </c>
      <c r="L82" s="177">
        <v>599437.75</v>
      </c>
      <c r="M82" s="177">
        <v>509522.09</v>
      </c>
      <c r="N82" s="175" t="s">
        <v>1</v>
      </c>
      <c r="O82" s="175" t="s">
        <v>1</v>
      </c>
      <c r="P82" s="175" t="s">
        <v>1</v>
      </c>
      <c r="Q82" s="177">
        <v>44957.83</v>
      </c>
      <c r="R82" s="178" t="s">
        <v>2310</v>
      </c>
      <c r="S82" s="175" t="s">
        <v>1</v>
      </c>
      <c r="T82" s="175" t="s">
        <v>1</v>
      </c>
      <c r="U82" s="177">
        <v>554479.92000000004</v>
      </c>
      <c r="V82" s="175" t="s">
        <v>1</v>
      </c>
      <c r="W82" s="177">
        <v>44957.83</v>
      </c>
      <c r="X82" s="175" t="s">
        <v>1</v>
      </c>
      <c r="Y82" s="175" t="s">
        <v>1</v>
      </c>
      <c r="Z82" s="179">
        <v>44203</v>
      </c>
    </row>
    <row r="83" spans="1:26" ht="25.5" x14ac:dyDescent="0.25">
      <c r="A83" s="174">
        <v>1</v>
      </c>
      <c r="B83" s="175" t="s">
        <v>248</v>
      </c>
      <c r="C83" s="175" t="s">
        <v>249</v>
      </c>
      <c r="D83" s="175" t="s">
        <v>40</v>
      </c>
      <c r="E83" s="176">
        <v>42697</v>
      </c>
      <c r="F83" s="175" t="s">
        <v>54</v>
      </c>
      <c r="G83" s="175" t="s">
        <v>55</v>
      </c>
      <c r="H83" s="175"/>
      <c r="I83" s="175">
        <v>1</v>
      </c>
      <c r="J83" s="175">
        <v>36</v>
      </c>
      <c r="K83" s="177">
        <v>599762.06999999995</v>
      </c>
      <c r="L83" s="177">
        <v>599762.06999999995</v>
      </c>
      <c r="M83" s="177">
        <v>509797.77</v>
      </c>
      <c r="N83" s="175" t="s">
        <v>1</v>
      </c>
      <c r="O83" s="175" t="s">
        <v>1</v>
      </c>
      <c r="P83" s="175" t="s">
        <v>1</v>
      </c>
      <c r="Q83" s="177">
        <v>44982.15</v>
      </c>
      <c r="R83" s="178" t="s">
        <v>2310</v>
      </c>
      <c r="S83" s="175" t="s">
        <v>1</v>
      </c>
      <c r="T83" s="175" t="s">
        <v>1</v>
      </c>
      <c r="U83" s="177">
        <v>554779.92000000004</v>
      </c>
      <c r="V83" s="175" t="s">
        <v>1</v>
      </c>
      <c r="W83" s="177">
        <v>44982.15</v>
      </c>
      <c r="X83" s="175" t="s">
        <v>1</v>
      </c>
      <c r="Y83" s="175" t="s">
        <v>1</v>
      </c>
      <c r="Z83" s="179">
        <v>44203</v>
      </c>
    </row>
    <row r="84" spans="1:26" ht="38.25" x14ac:dyDescent="0.25">
      <c r="A84" s="174">
        <v>1</v>
      </c>
      <c r="B84" s="175" t="s">
        <v>250</v>
      </c>
      <c r="C84" s="175" t="s">
        <v>251</v>
      </c>
      <c r="D84" s="175" t="s">
        <v>40</v>
      </c>
      <c r="E84" s="176">
        <v>42697</v>
      </c>
      <c r="F84" s="175" t="s">
        <v>54</v>
      </c>
      <c r="G84" s="175" t="s">
        <v>55</v>
      </c>
      <c r="H84" s="175"/>
      <c r="I84" s="175">
        <v>1</v>
      </c>
      <c r="J84" s="175">
        <v>36</v>
      </c>
      <c r="K84" s="177">
        <v>562466.81000000006</v>
      </c>
      <c r="L84" s="177">
        <v>562466.81000000006</v>
      </c>
      <c r="M84" s="177">
        <v>478096.78</v>
      </c>
      <c r="N84" s="175" t="s">
        <v>1</v>
      </c>
      <c r="O84" s="175" t="s">
        <v>1</v>
      </c>
      <c r="P84" s="175" t="s">
        <v>1</v>
      </c>
      <c r="Q84" s="177">
        <v>42185.01</v>
      </c>
      <c r="R84" s="178" t="s">
        <v>2310</v>
      </c>
      <c r="S84" s="175" t="s">
        <v>1</v>
      </c>
      <c r="T84" s="175" t="s">
        <v>1</v>
      </c>
      <c r="U84" s="177">
        <v>520281.79</v>
      </c>
      <c r="V84" s="175" t="s">
        <v>1</v>
      </c>
      <c r="W84" s="177">
        <v>42185.02</v>
      </c>
      <c r="X84" s="175" t="s">
        <v>1</v>
      </c>
      <c r="Y84" s="175" t="s">
        <v>1</v>
      </c>
      <c r="Z84" s="179">
        <v>44203</v>
      </c>
    </row>
    <row r="85" spans="1:26" ht="25.5" x14ac:dyDescent="0.25">
      <c r="A85" s="174">
        <v>1</v>
      </c>
      <c r="B85" s="175" t="s">
        <v>252</v>
      </c>
      <c r="C85" s="175" t="s">
        <v>253</v>
      </c>
      <c r="D85" s="175" t="s">
        <v>35</v>
      </c>
      <c r="E85" s="176">
        <v>43845</v>
      </c>
      <c r="F85" s="175" t="s">
        <v>47</v>
      </c>
      <c r="G85" s="175" t="s">
        <v>48</v>
      </c>
      <c r="H85" s="175"/>
      <c r="I85" s="175">
        <v>1</v>
      </c>
      <c r="J85" s="175">
        <v>31</v>
      </c>
      <c r="K85" s="177">
        <v>647146.06999999995</v>
      </c>
      <c r="L85" s="177">
        <v>647146.06999999995</v>
      </c>
      <c r="M85" s="177">
        <v>550074.18000000005</v>
      </c>
      <c r="N85" s="175" t="s">
        <v>1</v>
      </c>
      <c r="O85" s="175" t="s">
        <v>1</v>
      </c>
      <c r="P85" s="175" t="s">
        <v>1</v>
      </c>
      <c r="Q85" s="177">
        <v>48535.94</v>
      </c>
      <c r="R85" s="178" t="s">
        <v>2310</v>
      </c>
      <c r="S85" s="175" t="s">
        <v>1</v>
      </c>
      <c r="T85" s="175" t="s">
        <v>1</v>
      </c>
      <c r="U85" s="177">
        <v>614788.77</v>
      </c>
      <c r="V85" s="177">
        <v>16178.65</v>
      </c>
      <c r="W85" s="177">
        <v>32357.3</v>
      </c>
      <c r="X85" s="175" t="s">
        <v>1</v>
      </c>
      <c r="Y85" s="175" t="s">
        <v>1</v>
      </c>
      <c r="Z85" s="179">
        <v>44203</v>
      </c>
    </row>
    <row r="86" spans="1:26" ht="38.25" x14ac:dyDescent="0.25">
      <c r="A86" s="174">
        <v>1</v>
      </c>
      <c r="B86" s="175" t="s">
        <v>254</v>
      </c>
      <c r="C86" s="175" t="s">
        <v>255</v>
      </c>
      <c r="D86" s="175" t="s">
        <v>40</v>
      </c>
      <c r="E86" s="176">
        <v>42699</v>
      </c>
      <c r="F86" s="175" t="s">
        <v>2325</v>
      </c>
      <c r="G86" s="175" t="s">
        <v>136</v>
      </c>
      <c r="H86" s="175"/>
      <c r="I86" s="175">
        <v>1</v>
      </c>
      <c r="J86" s="175">
        <v>36</v>
      </c>
      <c r="K86" s="177">
        <v>484732.88</v>
      </c>
      <c r="L86" s="177">
        <v>484732.88</v>
      </c>
      <c r="M86" s="177">
        <v>412022.94</v>
      </c>
      <c r="N86" s="175" t="s">
        <v>1</v>
      </c>
      <c r="O86" s="175" t="s">
        <v>1</v>
      </c>
      <c r="P86" s="175" t="s">
        <v>1</v>
      </c>
      <c r="Q86" s="177">
        <v>36354.97</v>
      </c>
      <c r="R86" s="178" t="s">
        <v>2310</v>
      </c>
      <c r="S86" s="175" t="s">
        <v>1</v>
      </c>
      <c r="T86" s="175" t="s">
        <v>1</v>
      </c>
      <c r="U86" s="177">
        <v>448377.91</v>
      </c>
      <c r="V86" s="175" t="s">
        <v>1</v>
      </c>
      <c r="W86" s="177">
        <v>36354.97</v>
      </c>
      <c r="X86" s="175" t="s">
        <v>1</v>
      </c>
      <c r="Y86" s="175" t="s">
        <v>1</v>
      </c>
      <c r="Z86" s="179">
        <v>44203</v>
      </c>
    </row>
    <row r="87" spans="1:26" ht="38.25" x14ac:dyDescent="0.25">
      <c r="A87" s="174">
        <v>1</v>
      </c>
      <c r="B87" s="175" t="s">
        <v>256</v>
      </c>
      <c r="C87" s="175" t="s">
        <v>257</v>
      </c>
      <c r="D87" s="175" t="s">
        <v>40</v>
      </c>
      <c r="E87" s="176">
        <v>42697</v>
      </c>
      <c r="F87" s="175" t="s">
        <v>83</v>
      </c>
      <c r="G87" s="175" t="s">
        <v>84</v>
      </c>
      <c r="H87" s="175" t="s">
        <v>258</v>
      </c>
      <c r="I87" s="175">
        <v>1</v>
      </c>
      <c r="J87" s="175">
        <v>36</v>
      </c>
      <c r="K87" s="177">
        <v>481527.12</v>
      </c>
      <c r="L87" s="177">
        <v>481527.12</v>
      </c>
      <c r="M87" s="177">
        <v>409298.04</v>
      </c>
      <c r="N87" s="175" t="s">
        <v>1</v>
      </c>
      <c r="O87" s="175" t="s">
        <v>1</v>
      </c>
      <c r="P87" s="175" t="s">
        <v>1</v>
      </c>
      <c r="Q87" s="177">
        <v>36114.54</v>
      </c>
      <c r="R87" s="178" t="s">
        <v>2310</v>
      </c>
      <c r="S87" s="175" t="s">
        <v>1</v>
      </c>
      <c r="T87" s="175" t="s">
        <v>1</v>
      </c>
      <c r="U87" s="177">
        <v>481527.12</v>
      </c>
      <c r="V87" s="177">
        <v>36114.54</v>
      </c>
      <c r="W87" s="175" t="s">
        <v>1</v>
      </c>
      <c r="X87" s="175" t="s">
        <v>1</v>
      </c>
      <c r="Y87" s="175" t="s">
        <v>1</v>
      </c>
      <c r="Z87" s="179">
        <v>44203</v>
      </c>
    </row>
    <row r="88" spans="1:26" ht="25.5" x14ac:dyDescent="0.25">
      <c r="A88" s="174">
        <v>1</v>
      </c>
      <c r="B88" s="175" t="s">
        <v>259</v>
      </c>
      <c r="C88" s="175" t="s">
        <v>260</v>
      </c>
      <c r="D88" s="175" t="s">
        <v>40</v>
      </c>
      <c r="E88" s="176">
        <v>42699</v>
      </c>
      <c r="F88" s="175" t="s">
        <v>47</v>
      </c>
      <c r="G88" s="175" t="s">
        <v>48</v>
      </c>
      <c r="H88" s="175"/>
      <c r="I88" s="175">
        <v>1</v>
      </c>
      <c r="J88" s="175">
        <v>36</v>
      </c>
      <c r="K88" s="177">
        <v>637000</v>
      </c>
      <c r="L88" s="177">
        <v>637000</v>
      </c>
      <c r="M88" s="177">
        <v>541450</v>
      </c>
      <c r="N88" s="175" t="s">
        <v>1</v>
      </c>
      <c r="O88" s="175" t="s">
        <v>1</v>
      </c>
      <c r="P88" s="175" t="s">
        <v>1</v>
      </c>
      <c r="Q88" s="177">
        <v>47775</v>
      </c>
      <c r="R88" s="178" t="s">
        <v>2310</v>
      </c>
      <c r="S88" s="175" t="s">
        <v>1</v>
      </c>
      <c r="T88" s="175" t="s">
        <v>1</v>
      </c>
      <c r="U88" s="177">
        <v>589225</v>
      </c>
      <c r="V88" s="175" t="s">
        <v>1</v>
      </c>
      <c r="W88" s="177">
        <v>47775</v>
      </c>
      <c r="X88" s="175" t="s">
        <v>1</v>
      </c>
      <c r="Y88" s="175" t="s">
        <v>1</v>
      </c>
      <c r="Z88" s="179">
        <v>44203</v>
      </c>
    </row>
    <row r="89" spans="1:26" ht="51" x14ac:dyDescent="0.25">
      <c r="A89" s="174">
        <v>1</v>
      </c>
      <c r="B89" s="175" t="s">
        <v>261</v>
      </c>
      <c r="C89" s="175" t="s">
        <v>262</v>
      </c>
      <c r="D89" s="175" t="s">
        <v>40</v>
      </c>
      <c r="E89" s="176">
        <v>42699</v>
      </c>
      <c r="F89" s="175" t="s">
        <v>2325</v>
      </c>
      <c r="G89" s="175" t="s">
        <v>136</v>
      </c>
      <c r="H89" s="175"/>
      <c r="I89" s="175">
        <v>1</v>
      </c>
      <c r="J89" s="175">
        <v>36</v>
      </c>
      <c r="K89" s="177">
        <v>643174</v>
      </c>
      <c r="L89" s="177">
        <v>643174</v>
      </c>
      <c r="M89" s="177">
        <v>594936</v>
      </c>
      <c r="N89" s="175" t="s">
        <v>1</v>
      </c>
      <c r="O89" s="175" t="s">
        <v>1</v>
      </c>
      <c r="P89" s="175" t="s">
        <v>1</v>
      </c>
      <c r="Q89" s="177">
        <v>48238</v>
      </c>
      <c r="R89" s="178" t="s">
        <v>2310</v>
      </c>
      <c r="S89" s="175" t="s">
        <v>1</v>
      </c>
      <c r="T89" s="175" t="s">
        <v>1</v>
      </c>
      <c r="U89" s="177">
        <v>643174</v>
      </c>
      <c r="V89" s="175" t="s">
        <v>1</v>
      </c>
      <c r="W89" s="175" t="s">
        <v>1</v>
      </c>
      <c r="X89" s="175" t="s">
        <v>1</v>
      </c>
      <c r="Y89" s="175" t="s">
        <v>1</v>
      </c>
      <c r="Z89" s="179">
        <v>44203</v>
      </c>
    </row>
    <row r="90" spans="1:26" ht="38.25" x14ac:dyDescent="0.25">
      <c r="A90" s="174">
        <v>1</v>
      </c>
      <c r="B90" s="175" t="s">
        <v>263</v>
      </c>
      <c r="C90" s="175" t="s">
        <v>264</v>
      </c>
      <c r="D90" s="175" t="s">
        <v>40</v>
      </c>
      <c r="E90" s="176">
        <v>42697</v>
      </c>
      <c r="F90" s="175" t="s">
        <v>2325</v>
      </c>
      <c r="G90" s="175" t="s">
        <v>136</v>
      </c>
      <c r="H90" s="175"/>
      <c r="I90" s="175">
        <v>1</v>
      </c>
      <c r="J90" s="175">
        <v>36</v>
      </c>
      <c r="K90" s="177">
        <v>600000</v>
      </c>
      <c r="L90" s="177">
        <v>600000</v>
      </c>
      <c r="M90" s="177">
        <v>510000</v>
      </c>
      <c r="N90" s="175" t="s">
        <v>1</v>
      </c>
      <c r="O90" s="175" t="s">
        <v>1</v>
      </c>
      <c r="P90" s="175" t="s">
        <v>1</v>
      </c>
      <c r="Q90" s="177">
        <v>45000</v>
      </c>
      <c r="R90" s="178" t="s">
        <v>2310</v>
      </c>
      <c r="S90" s="175" t="s">
        <v>1</v>
      </c>
      <c r="T90" s="175" t="s">
        <v>1</v>
      </c>
      <c r="U90" s="177">
        <v>600000</v>
      </c>
      <c r="V90" s="177">
        <v>45000</v>
      </c>
      <c r="W90" s="175" t="s">
        <v>1</v>
      </c>
      <c r="X90" s="175" t="s">
        <v>1</v>
      </c>
      <c r="Y90" s="175" t="s">
        <v>1</v>
      </c>
      <c r="Z90" s="179">
        <v>44203</v>
      </c>
    </row>
    <row r="91" spans="1:26" ht="51" x14ac:dyDescent="0.25">
      <c r="A91" s="174">
        <v>1</v>
      </c>
      <c r="B91" s="175" t="s">
        <v>265</v>
      </c>
      <c r="C91" s="175" t="s">
        <v>266</v>
      </c>
      <c r="D91" s="175" t="s">
        <v>35</v>
      </c>
      <c r="E91" s="176">
        <v>43902</v>
      </c>
      <c r="F91" s="175" t="s">
        <v>157</v>
      </c>
      <c r="G91" s="175" t="s">
        <v>158</v>
      </c>
      <c r="H91" s="175"/>
      <c r="I91" s="175">
        <v>1</v>
      </c>
      <c r="J91" s="175">
        <v>36</v>
      </c>
      <c r="K91" s="177">
        <v>647983.78</v>
      </c>
      <c r="L91" s="177">
        <v>647983.78</v>
      </c>
      <c r="M91" s="177">
        <v>550786.21</v>
      </c>
      <c r="N91" s="175" t="s">
        <v>1</v>
      </c>
      <c r="O91" s="175" t="s">
        <v>1</v>
      </c>
      <c r="P91" s="175" t="s">
        <v>1</v>
      </c>
      <c r="Q91" s="177">
        <v>48598.8</v>
      </c>
      <c r="R91" s="178" t="s">
        <v>2310</v>
      </c>
      <c r="S91" s="175" t="s">
        <v>1</v>
      </c>
      <c r="T91" s="175" t="s">
        <v>1</v>
      </c>
      <c r="U91" s="177">
        <v>615584.6</v>
      </c>
      <c r="V91" s="177">
        <v>16199.59</v>
      </c>
      <c r="W91" s="177">
        <v>32399.18</v>
      </c>
      <c r="X91" s="175" t="s">
        <v>1</v>
      </c>
      <c r="Y91" s="175" t="s">
        <v>1</v>
      </c>
      <c r="Z91" s="179">
        <v>44203</v>
      </c>
    </row>
    <row r="92" spans="1:26" ht="38.25" x14ac:dyDescent="0.25">
      <c r="A92" s="174">
        <v>1</v>
      </c>
      <c r="B92" s="175" t="s">
        <v>267</v>
      </c>
      <c r="C92" s="175" t="s">
        <v>268</v>
      </c>
      <c r="D92" s="175" t="s">
        <v>40</v>
      </c>
      <c r="E92" s="176">
        <v>42697</v>
      </c>
      <c r="F92" s="175" t="s">
        <v>47</v>
      </c>
      <c r="G92" s="175" t="s">
        <v>48</v>
      </c>
      <c r="H92" s="175"/>
      <c r="I92" s="175">
        <v>2</v>
      </c>
      <c r="J92" s="175">
        <v>24</v>
      </c>
      <c r="K92" s="177">
        <v>225681.25</v>
      </c>
      <c r="L92" s="177">
        <v>225681.25</v>
      </c>
      <c r="M92" s="177">
        <v>191829.06</v>
      </c>
      <c r="N92" s="175" t="s">
        <v>1</v>
      </c>
      <c r="O92" s="175" t="s">
        <v>1</v>
      </c>
      <c r="P92" s="175" t="s">
        <v>1</v>
      </c>
      <c r="Q92" s="177">
        <v>16926.09</v>
      </c>
      <c r="R92" s="178" t="s">
        <v>2310</v>
      </c>
      <c r="S92" s="175" t="s">
        <v>1</v>
      </c>
      <c r="T92" s="175" t="s">
        <v>1</v>
      </c>
      <c r="U92" s="177">
        <v>208755.15</v>
      </c>
      <c r="V92" s="175" t="s">
        <v>1</v>
      </c>
      <c r="W92" s="177">
        <v>16926.099999999999</v>
      </c>
      <c r="X92" s="175" t="s">
        <v>1</v>
      </c>
      <c r="Y92" s="175" t="s">
        <v>1</v>
      </c>
      <c r="Z92" s="179">
        <v>44203</v>
      </c>
    </row>
    <row r="93" spans="1:26" ht="89.25" x14ac:dyDescent="0.25">
      <c r="A93" s="174">
        <v>1</v>
      </c>
      <c r="B93" s="175" t="s">
        <v>269</v>
      </c>
      <c r="C93" s="175" t="s">
        <v>270</v>
      </c>
      <c r="D93" s="175" t="s">
        <v>40</v>
      </c>
      <c r="E93" s="176">
        <v>42697</v>
      </c>
      <c r="F93" s="175" t="s">
        <v>47</v>
      </c>
      <c r="G93" s="175" t="s">
        <v>48</v>
      </c>
      <c r="H93" s="175"/>
      <c r="I93" s="175">
        <v>2</v>
      </c>
      <c r="J93" s="175">
        <v>18</v>
      </c>
      <c r="K93" s="177">
        <v>154645.31</v>
      </c>
      <c r="L93" s="177">
        <v>154645.31</v>
      </c>
      <c r="M93" s="177">
        <v>131448.51</v>
      </c>
      <c r="N93" s="175" t="s">
        <v>1</v>
      </c>
      <c r="O93" s="175" t="s">
        <v>1</v>
      </c>
      <c r="P93" s="175" t="s">
        <v>1</v>
      </c>
      <c r="Q93" s="177">
        <v>11598.4</v>
      </c>
      <c r="R93" s="178" t="s">
        <v>2310</v>
      </c>
      <c r="S93" s="175" t="s">
        <v>1</v>
      </c>
      <c r="T93" s="175" t="s">
        <v>1</v>
      </c>
      <c r="U93" s="177">
        <v>143046.91</v>
      </c>
      <c r="V93" s="175" t="s">
        <v>1</v>
      </c>
      <c r="W93" s="177">
        <v>11598.4</v>
      </c>
      <c r="X93" s="175" t="s">
        <v>1</v>
      </c>
      <c r="Y93" s="175" t="s">
        <v>1</v>
      </c>
      <c r="Z93" s="179">
        <v>44203</v>
      </c>
    </row>
    <row r="94" spans="1:26" ht="51" x14ac:dyDescent="0.25">
      <c r="A94" s="174">
        <v>1</v>
      </c>
      <c r="B94" s="175" t="s">
        <v>271</v>
      </c>
      <c r="C94" s="175" t="s">
        <v>272</v>
      </c>
      <c r="D94" s="175" t="s">
        <v>35</v>
      </c>
      <c r="E94" s="176">
        <v>44028</v>
      </c>
      <c r="F94" s="175" t="s">
        <v>273</v>
      </c>
      <c r="G94" s="175" t="s">
        <v>274</v>
      </c>
      <c r="H94" s="175" t="s">
        <v>275</v>
      </c>
      <c r="I94" s="175">
        <v>3</v>
      </c>
      <c r="J94" s="175">
        <v>36</v>
      </c>
      <c r="K94" s="177">
        <v>579387.01</v>
      </c>
      <c r="L94" s="177">
        <v>579387.01</v>
      </c>
      <c r="M94" s="177">
        <v>492478.95</v>
      </c>
      <c r="N94" s="175" t="s">
        <v>1</v>
      </c>
      <c r="O94" s="175" t="s">
        <v>1</v>
      </c>
      <c r="P94" s="175" t="s">
        <v>1</v>
      </c>
      <c r="Q94" s="177">
        <v>43454.02</v>
      </c>
      <c r="R94" s="178" t="s">
        <v>2310</v>
      </c>
      <c r="S94" s="175" t="s">
        <v>1</v>
      </c>
      <c r="T94" s="175" t="s">
        <v>1</v>
      </c>
      <c r="U94" s="177">
        <v>553024.89</v>
      </c>
      <c r="V94" s="177">
        <v>17091.919999999998</v>
      </c>
      <c r="W94" s="177">
        <v>26362.12</v>
      </c>
      <c r="X94" s="175" t="s">
        <v>1</v>
      </c>
      <c r="Y94" s="175" t="s">
        <v>1</v>
      </c>
      <c r="Z94" s="179">
        <v>44203</v>
      </c>
    </row>
    <row r="95" spans="1:26" ht="38.25" x14ac:dyDescent="0.25">
      <c r="A95" s="174">
        <v>1</v>
      </c>
      <c r="B95" s="175" t="s">
        <v>276</v>
      </c>
      <c r="C95" s="175" t="s">
        <v>277</v>
      </c>
      <c r="D95" s="175" t="s">
        <v>40</v>
      </c>
      <c r="E95" s="176">
        <v>42699</v>
      </c>
      <c r="F95" s="175" t="s">
        <v>157</v>
      </c>
      <c r="G95" s="175" t="s">
        <v>158</v>
      </c>
      <c r="H95" s="175"/>
      <c r="I95" s="175">
        <v>1</v>
      </c>
      <c r="J95" s="175">
        <v>36</v>
      </c>
      <c r="K95" s="177">
        <v>640649.53</v>
      </c>
      <c r="L95" s="177">
        <v>640649.53</v>
      </c>
      <c r="M95" s="177">
        <v>544552.1</v>
      </c>
      <c r="N95" s="175" t="s">
        <v>1</v>
      </c>
      <c r="O95" s="175" t="s">
        <v>1</v>
      </c>
      <c r="P95" s="175" t="s">
        <v>1</v>
      </c>
      <c r="Q95" s="177">
        <v>48048.71</v>
      </c>
      <c r="R95" s="178" t="s">
        <v>2310</v>
      </c>
      <c r="S95" s="175" t="s">
        <v>1</v>
      </c>
      <c r="T95" s="175" t="s">
        <v>1</v>
      </c>
      <c r="U95" s="177">
        <v>608617.05000000005</v>
      </c>
      <c r="V95" s="177">
        <v>16016.24</v>
      </c>
      <c r="W95" s="177">
        <v>32032.48</v>
      </c>
      <c r="X95" s="175" t="s">
        <v>1</v>
      </c>
      <c r="Y95" s="175" t="s">
        <v>1</v>
      </c>
      <c r="Z95" s="179">
        <v>44203</v>
      </c>
    </row>
    <row r="96" spans="1:26" ht="38.25" x14ac:dyDescent="0.25">
      <c r="A96" s="174">
        <v>1</v>
      </c>
      <c r="B96" s="175" t="s">
        <v>278</v>
      </c>
      <c r="C96" s="175" t="s">
        <v>279</v>
      </c>
      <c r="D96" s="175" t="s">
        <v>40</v>
      </c>
      <c r="E96" s="176">
        <v>42698</v>
      </c>
      <c r="F96" s="175" t="s">
        <v>157</v>
      </c>
      <c r="G96" s="175" t="s">
        <v>158</v>
      </c>
      <c r="H96" s="175"/>
      <c r="I96" s="175">
        <v>1</v>
      </c>
      <c r="J96" s="175">
        <v>36</v>
      </c>
      <c r="K96" s="177">
        <v>467009.65</v>
      </c>
      <c r="L96" s="177">
        <v>467009.65</v>
      </c>
      <c r="M96" s="177">
        <v>396958.21</v>
      </c>
      <c r="N96" s="175" t="s">
        <v>1</v>
      </c>
      <c r="O96" s="175" t="s">
        <v>1</v>
      </c>
      <c r="P96" s="175" t="s">
        <v>1</v>
      </c>
      <c r="Q96" s="177">
        <v>35025.72</v>
      </c>
      <c r="R96" s="178" t="s">
        <v>2310</v>
      </c>
      <c r="S96" s="175" t="s">
        <v>1</v>
      </c>
      <c r="T96" s="175" t="s">
        <v>1</v>
      </c>
      <c r="U96" s="177">
        <v>443659.17</v>
      </c>
      <c r="V96" s="177">
        <v>11675.24</v>
      </c>
      <c r="W96" s="177">
        <v>23350.48</v>
      </c>
      <c r="X96" s="175" t="s">
        <v>1</v>
      </c>
      <c r="Y96" s="175" t="s">
        <v>1</v>
      </c>
      <c r="Z96" s="179">
        <v>44203</v>
      </c>
    </row>
    <row r="97" spans="1:26" ht="51" x14ac:dyDescent="0.25">
      <c r="A97" s="174">
        <v>1</v>
      </c>
      <c r="B97" s="175" t="s">
        <v>280</v>
      </c>
      <c r="C97" s="175" t="s">
        <v>281</v>
      </c>
      <c r="D97" s="175" t="s">
        <v>35</v>
      </c>
      <c r="E97" s="176">
        <v>44083</v>
      </c>
      <c r="F97" s="175" t="s">
        <v>47</v>
      </c>
      <c r="G97" s="175" t="s">
        <v>48</v>
      </c>
      <c r="H97" s="175"/>
      <c r="I97" s="175">
        <v>2</v>
      </c>
      <c r="J97" s="175">
        <v>36</v>
      </c>
      <c r="K97" s="177">
        <v>577283.29</v>
      </c>
      <c r="L97" s="177">
        <v>577283.29</v>
      </c>
      <c r="M97" s="177">
        <v>490690.8</v>
      </c>
      <c r="N97" s="175" t="s">
        <v>1</v>
      </c>
      <c r="O97" s="175" t="s">
        <v>1</v>
      </c>
      <c r="P97" s="175" t="s">
        <v>1</v>
      </c>
      <c r="Q97" s="177">
        <v>43296.25</v>
      </c>
      <c r="R97" s="178" t="s">
        <v>2310</v>
      </c>
      <c r="S97" s="175" t="s">
        <v>1</v>
      </c>
      <c r="T97" s="175" t="s">
        <v>1</v>
      </c>
      <c r="U97" s="177">
        <v>577283.29</v>
      </c>
      <c r="V97" s="177">
        <v>43296.24</v>
      </c>
      <c r="W97" s="175" t="s">
        <v>1</v>
      </c>
      <c r="X97" s="175" t="s">
        <v>1</v>
      </c>
      <c r="Y97" s="175" t="s">
        <v>1</v>
      </c>
      <c r="Z97" s="179">
        <v>44203</v>
      </c>
    </row>
    <row r="98" spans="1:26" ht="25.5" x14ac:dyDescent="0.25">
      <c r="A98" s="174">
        <v>1</v>
      </c>
      <c r="B98" s="175" t="s">
        <v>282</v>
      </c>
      <c r="C98" s="175" t="s">
        <v>283</v>
      </c>
      <c r="D98" s="175" t="s">
        <v>40</v>
      </c>
      <c r="E98" s="176">
        <v>42697</v>
      </c>
      <c r="F98" s="175" t="s">
        <v>2327</v>
      </c>
      <c r="G98" s="175" t="s">
        <v>285</v>
      </c>
      <c r="H98" s="175"/>
      <c r="I98" s="175">
        <v>1</v>
      </c>
      <c r="J98" s="175">
        <v>36</v>
      </c>
      <c r="K98" s="177">
        <v>499990.58</v>
      </c>
      <c r="L98" s="177">
        <v>499990.58</v>
      </c>
      <c r="M98" s="177">
        <v>374992.94</v>
      </c>
      <c r="N98" s="175" t="s">
        <v>1</v>
      </c>
      <c r="O98" s="175" t="s">
        <v>1</v>
      </c>
      <c r="P98" s="175" t="s">
        <v>1</v>
      </c>
      <c r="Q98" s="175" t="s">
        <v>1</v>
      </c>
      <c r="R98" s="178" t="s">
        <v>2201</v>
      </c>
      <c r="S98" s="175" t="s">
        <v>1</v>
      </c>
      <c r="T98" s="175" t="s">
        <v>1</v>
      </c>
      <c r="U98" s="177">
        <v>374992.94</v>
      </c>
      <c r="V98" s="175" t="s">
        <v>1</v>
      </c>
      <c r="W98" s="177">
        <v>124997.64</v>
      </c>
      <c r="X98" s="175" t="s">
        <v>1</v>
      </c>
      <c r="Y98" s="175" t="s">
        <v>1</v>
      </c>
      <c r="Z98" s="179">
        <v>44203</v>
      </c>
    </row>
    <row r="99" spans="1:26" ht="51" x14ac:dyDescent="0.25">
      <c r="A99" s="174">
        <v>1</v>
      </c>
      <c r="B99" s="175" t="s">
        <v>286</v>
      </c>
      <c r="C99" s="175" t="s">
        <v>287</v>
      </c>
      <c r="D99" s="175" t="s">
        <v>40</v>
      </c>
      <c r="E99" s="176">
        <v>42699</v>
      </c>
      <c r="F99" s="175" t="s">
        <v>157</v>
      </c>
      <c r="G99" s="175" t="s">
        <v>158</v>
      </c>
      <c r="H99" s="175" t="s">
        <v>288</v>
      </c>
      <c r="I99" s="175">
        <v>2</v>
      </c>
      <c r="J99" s="175">
        <v>36</v>
      </c>
      <c r="K99" s="177">
        <v>648627</v>
      </c>
      <c r="L99" s="177">
        <v>648627</v>
      </c>
      <c r="M99" s="177">
        <v>551332.94999999995</v>
      </c>
      <c r="N99" s="175" t="s">
        <v>1</v>
      </c>
      <c r="O99" s="175" t="s">
        <v>1</v>
      </c>
      <c r="P99" s="175" t="s">
        <v>1</v>
      </c>
      <c r="Q99" s="177">
        <v>48647.02</v>
      </c>
      <c r="R99" s="178" t="s">
        <v>2310</v>
      </c>
      <c r="S99" s="175" t="s">
        <v>1</v>
      </c>
      <c r="T99" s="175" t="s">
        <v>1</v>
      </c>
      <c r="U99" s="177">
        <v>612445.65</v>
      </c>
      <c r="V99" s="177">
        <v>12465.68</v>
      </c>
      <c r="W99" s="177">
        <v>36181.35</v>
      </c>
      <c r="X99" s="175" t="s">
        <v>1</v>
      </c>
      <c r="Y99" s="175" t="s">
        <v>1</v>
      </c>
      <c r="Z99" s="179">
        <v>44203</v>
      </c>
    </row>
    <row r="100" spans="1:26" ht="38.25" x14ac:dyDescent="0.25">
      <c r="A100" s="174">
        <v>1</v>
      </c>
      <c r="B100" s="175" t="s">
        <v>289</v>
      </c>
      <c r="C100" s="175" t="s">
        <v>290</v>
      </c>
      <c r="D100" s="175" t="s">
        <v>40</v>
      </c>
      <c r="E100" s="176">
        <v>42697</v>
      </c>
      <c r="F100" s="175" t="s">
        <v>83</v>
      </c>
      <c r="G100" s="175" t="s">
        <v>84</v>
      </c>
      <c r="H100" s="175"/>
      <c r="I100" s="175">
        <v>1</v>
      </c>
      <c r="J100" s="175">
        <v>36</v>
      </c>
      <c r="K100" s="177">
        <v>399199.71</v>
      </c>
      <c r="L100" s="177">
        <v>399199.71</v>
      </c>
      <c r="M100" s="177">
        <v>339319.77</v>
      </c>
      <c r="N100" s="175" t="s">
        <v>1</v>
      </c>
      <c r="O100" s="175" t="s">
        <v>1</v>
      </c>
      <c r="P100" s="175" t="s">
        <v>1</v>
      </c>
      <c r="Q100" s="177">
        <v>29939.97</v>
      </c>
      <c r="R100" s="178" t="s">
        <v>2310</v>
      </c>
      <c r="S100" s="175" t="s">
        <v>1</v>
      </c>
      <c r="T100" s="175" t="s">
        <v>1</v>
      </c>
      <c r="U100" s="177">
        <v>399199.71</v>
      </c>
      <c r="V100" s="177">
        <v>29939.97</v>
      </c>
      <c r="W100" s="175" t="s">
        <v>1</v>
      </c>
      <c r="X100" s="175" t="s">
        <v>1</v>
      </c>
      <c r="Y100" s="175" t="s">
        <v>1</v>
      </c>
      <c r="Z100" s="179">
        <v>44203</v>
      </c>
    </row>
    <row r="101" spans="1:26" ht="38.25" x14ac:dyDescent="0.25">
      <c r="A101" s="174">
        <v>1</v>
      </c>
      <c r="B101" s="175" t="s">
        <v>291</v>
      </c>
      <c r="C101" s="175" t="s">
        <v>292</v>
      </c>
      <c r="D101" s="175" t="s">
        <v>35</v>
      </c>
      <c r="E101" s="176">
        <v>44050</v>
      </c>
      <c r="F101" s="175" t="s">
        <v>157</v>
      </c>
      <c r="G101" s="175" t="s">
        <v>158</v>
      </c>
      <c r="H101" s="175"/>
      <c r="I101" s="175">
        <v>3</v>
      </c>
      <c r="J101" s="175">
        <v>36</v>
      </c>
      <c r="K101" s="177">
        <v>648027.24</v>
      </c>
      <c r="L101" s="177">
        <v>648027.24</v>
      </c>
      <c r="M101" s="177">
        <v>550823.15</v>
      </c>
      <c r="N101" s="175" t="s">
        <v>1</v>
      </c>
      <c r="O101" s="175" t="s">
        <v>1</v>
      </c>
      <c r="P101" s="175" t="s">
        <v>1</v>
      </c>
      <c r="Q101" s="177">
        <v>48602.03</v>
      </c>
      <c r="R101" s="178" t="s">
        <v>2310</v>
      </c>
      <c r="S101" s="175" t="s">
        <v>1</v>
      </c>
      <c r="T101" s="175" t="s">
        <v>1</v>
      </c>
      <c r="U101" s="177">
        <v>615625.87</v>
      </c>
      <c r="V101" s="177">
        <v>16200.69</v>
      </c>
      <c r="W101" s="177">
        <v>32401.37</v>
      </c>
      <c r="X101" s="175" t="s">
        <v>1</v>
      </c>
      <c r="Y101" s="175" t="s">
        <v>1</v>
      </c>
      <c r="Z101" s="179">
        <v>44203</v>
      </c>
    </row>
    <row r="102" spans="1:26" ht="38.25" x14ac:dyDescent="0.25">
      <c r="A102" s="174">
        <v>1</v>
      </c>
      <c r="B102" s="175" t="s">
        <v>293</v>
      </c>
      <c r="C102" s="175" t="s">
        <v>294</v>
      </c>
      <c r="D102" s="175" t="s">
        <v>40</v>
      </c>
      <c r="E102" s="176">
        <v>42697</v>
      </c>
      <c r="F102" s="175" t="s">
        <v>157</v>
      </c>
      <c r="G102" s="175" t="s">
        <v>158</v>
      </c>
      <c r="H102" s="175"/>
      <c r="I102" s="175">
        <v>1</v>
      </c>
      <c r="J102" s="175">
        <v>36</v>
      </c>
      <c r="K102" s="177">
        <v>432067.75</v>
      </c>
      <c r="L102" s="177">
        <v>432067.75</v>
      </c>
      <c r="M102" s="177">
        <v>367257.59</v>
      </c>
      <c r="N102" s="175" t="s">
        <v>1</v>
      </c>
      <c r="O102" s="175" t="s">
        <v>1</v>
      </c>
      <c r="P102" s="175" t="s">
        <v>1</v>
      </c>
      <c r="Q102" s="177">
        <v>32405.08</v>
      </c>
      <c r="R102" s="178" t="s">
        <v>2310</v>
      </c>
      <c r="S102" s="175" t="s">
        <v>1</v>
      </c>
      <c r="T102" s="175" t="s">
        <v>1</v>
      </c>
      <c r="U102" s="177">
        <v>410464.36</v>
      </c>
      <c r="V102" s="177">
        <v>10801.69</v>
      </c>
      <c r="W102" s="177">
        <v>21603.39</v>
      </c>
      <c r="X102" s="175" t="s">
        <v>1</v>
      </c>
      <c r="Y102" s="175" t="s">
        <v>1</v>
      </c>
      <c r="Z102" s="179">
        <v>44203</v>
      </c>
    </row>
    <row r="103" spans="1:26" ht="25.5" x14ac:dyDescent="0.25">
      <c r="A103" s="174">
        <v>1</v>
      </c>
      <c r="B103" s="175" t="s">
        <v>295</v>
      </c>
      <c r="C103" s="175" t="s">
        <v>296</v>
      </c>
      <c r="D103" s="175" t="s">
        <v>40</v>
      </c>
      <c r="E103" s="176">
        <v>42697</v>
      </c>
      <c r="F103" s="175" t="s">
        <v>2327</v>
      </c>
      <c r="G103" s="175" t="s">
        <v>285</v>
      </c>
      <c r="H103" s="175"/>
      <c r="I103" s="175">
        <v>1</v>
      </c>
      <c r="J103" s="175">
        <v>36</v>
      </c>
      <c r="K103" s="177">
        <v>461431.95</v>
      </c>
      <c r="L103" s="177">
        <v>461431.95</v>
      </c>
      <c r="M103" s="177">
        <v>426824.55</v>
      </c>
      <c r="N103" s="175" t="s">
        <v>1</v>
      </c>
      <c r="O103" s="175" t="s">
        <v>1</v>
      </c>
      <c r="P103" s="175" t="s">
        <v>1</v>
      </c>
      <c r="Q103" s="175" t="s">
        <v>1</v>
      </c>
      <c r="R103" s="178" t="s">
        <v>2201</v>
      </c>
      <c r="S103" s="175" t="s">
        <v>1</v>
      </c>
      <c r="T103" s="175" t="s">
        <v>1</v>
      </c>
      <c r="U103" s="177">
        <v>426824.55</v>
      </c>
      <c r="V103" s="175" t="s">
        <v>1</v>
      </c>
      <c r="W103" s="177">
        <v>34607.4</v>
      </c>
      <c r="X103" s="175" t="s">
        <v>1</v>
      </c>
      <c r="Y103" s="175" t="s">
        <v>1</v>
      </c>
      <c r="Z103" s="179">
        <v>44203</v>
      </c>
    </row>
    <row r="104" spans="1:26" ht="25.5" x14ac:dyDescent="0.25">
      <c r="A104" s="174">
        <v>1</v>
      </c>
      <c r="B104" s="175" t="s">
        <v>297</v>
      </c>
      <c r="C104" s="175" t="s">
        <v>298</v>
      </c>
      <c r="D104" s="175" t="s">
        <v>35</v>
      </c>
      <c r="E104" s="176">
        <v>44043</v>
      </c>
      <c r="F104" s="175" t="s">
        <v>157</v>
      </c>
      <c r="G104" s="175" t="s">
        <v>158</v>
      </c>
      <c r="H104" s="175"/>
      <c r="I104" s="175">
        <v>1</v>
      </c>
      <c r="J104" s="175">
        <v>36</v>
      </c>
      <c r="K104" s="177">
        <v>648618.91</v>
      </c>
      <c r="L104" s="177">
        <v>648618.91</v>
      </c>
      <c r="M104" s="177">
        <v>551326.06999999995</v>
      </c>
      <c r="N104" s="175" t="s">
        <v>1</v>
      </c>
      <c r="O104" s="175" t="s">
        <v>1</v>
      </c>
      <c r="P104" s="175" t="s">
        <v>1</v>
      </c>
      <c r="Q104" s="177">
        <v>48646.42</v>
      </c>
      <c r="R104" s="178" t="s">
        <v>2310</v>
      </c>
      <c r="S104" s="175" t="s">
        <v>1</v>
      </c>
      <c r="T104" s="175" t="s">
        <v>1</v>
      </c>
      <c r="U104" s="177">
        <v>616187.96</v>
      </c>
      <c r="V104" s="177">
        <v>16215.47</v>
      </c>
      <c r="W104" s="177">
        <v>32430.95</v>
      </c>
      <c r="X104" s="175" t="s">
        <v>1</v>
      </c>
      <c r="Y104" s="175" t="s">
        <v>1</v>
      </c>
      <c r="Z104" s="179">
        <v>44203</v>
      </c>
    </row>
    <row r="105" spans="1:26" ht="38.25" x14ac:dyDescent="0.25">
      <c r="A105" s="174">
        <v>1</v>
      </c>
      <c r="B105" s="175" t="s">
        <v>299</v>
      </c>
      <c r="C105" s="175" t="s">
        <v>300</v>
      </c>
      <c r="D105" s="175" t="s">
        <v>40</v>
      </c>
      <c r="E105" s="176">
        <v>42697</v>
      </c>
      <c r="F105" s="175" t="s">
        <v>301</v>
      </c>
      <c r="G105" s="175" t="s">
        <v>302</v>
      </c>
      <c r="H105" s="175"/>
      <c r="I105" s="175">
        <v>1</v>
      </c>
      <c r="J105" s="175">
        <v>36</v>
      </c>
      <c r="K105" s="177">
        <v>649176.86</v>
      </c>
      <c r="L105" s="177">
        <v>648376.86</v>
      </c>
      <c r="M105" s="177">
        <v>551120.31000000006</v>
      </c>
      <c r="N105" s="175" t="s">
        <v>1</v>
      </c>
      <c r="O105" s="175" t="s">
        <v>1</v>
      </c>
      <c r="P105" s="175" t="s">
        <v>1</v>
      </c>
      <c r="Q105" s="177">
        <v>48628.25</v>
      </c>
      <c r="R105" s="178" t="s">
        <v>2310</v>
      </c>
      <c r="S105" s="175" t="s">
        <v>1</v>
      </c>
      <c r="T105" s="175" t="s">
        <v>1</v>
      </c>
      <c r="U105" s="177">
        <v>599748.56000000006</v>
      </c>
      <c r="V105" s="175" t="s">
        <v>1</v>
      </c>
      <c r="W105" s="177">
        <v>48628.3</v>
      </c>
      <c r="X105" s="175" t="s">
        <v>1</v>
      </c>
      <c r="Y105" s="177">
        <v>800</v>
      </c>
      <c r="Z105" s="179">
        <v>44203</v>
      </c>
    </row>
    <row r="106" spans="1:26" ht="38.25" x14ac:dyDescent="0.25">
      <c r="A106" s="174">
        <v>1</v>
      </c>
      <c r="B106" s="175" t="s">
        <v>303</v>
      </c>
      <c r="C106" s="175" t="s">
        <v>304</v>
      </c>
      <c r="D106" s="175" t="s">
        <v>40</v>
      </c>
      <c r="E106" s="176">
        <v>42697</v>
      </c>
      <c r="F106" s="175" t="s">
        <v>2327</v>
      </c>
      <c r="G106" s="175" t="s">
        <v>285</v>
      </c>
      <c r="H106" s="175"/>
      <c r="I106" s="175">
        <v>1</v>
      </c>
      <c r="J106" s="175">
        <v>36</v>
      </c>
      <c r="K106" s="177">
        <v>474445</v>
      </c>
      <c r="L106" s="177">
        <v>474445</v>
      </c>
      <c r="M106" s="177">
        <v>355833.75</v>
      </c>
      <c r="N106" s="175" t="s">
        <v>1</v>
      </c>
      <c r="O106" s="175" t="s">
        <v>1</v>
      </c>
      <c r="P106" s="175" t="s">
        <v>1</v>
      </c>
      <c r="Q106" s="175" t="s">
        <v>1</v>
      </c>
      <c r="R106" s="178" t="s">
        <v>2201</v>
      </c>
      <c r="S106" s="175" t="s">
        <v>1</v>
      </c>
      <c r="T106" s="175" t="s">
        <v>1</v>
      </c>
      <c r="U106" s="177">
        <v>355833.75</v>
      </c>
      <c r="V106" s="175" t="s">
        <v>1</v>
      </c>
      <c r="W106" s="177">
        <v>118611.25</v>
      </c>
      <c r="X106" s="175" t="s">
        <v>1</v>
      </c>
      <c r="Y106" s="175" t="s">
        <v>1</v>
      </c>
      <c r="Z106" s="179">
        <v>44203</v>
      </c>
    </row>
    <row r="107" spans="1:26" ht="25.5" x14ac:dyDescent="0.25">
      <c r="A107" s="174">
        <v>1</v>
      </c>
      <c r="B107" s="175" t="s">
        <v>305</v>
      </c>
      <c r="C107" s="175" t="s">
        <v>306</v>
      </c>
      <c r="D107" s="175" t="s">
        <v>104</v>
      </c>
      <c r="E107" s="176">
        <v>42810</v>
      </c>
      <c r="F107" s="175" t="s">
        <v>157</v>
      </c>
      <c r="G107" s="175" t="s">
        <v>158</v>
      </c>
      <c r="H107" s="175"/>
      <c r="I107" s="175">
        <v>2</v>
      </c>
      <c r="J107" s="175">
        <v>36</v>
      </c>
      <c r="K107" s="177">
        <v>583689.55000000005</v>
      </c>
      <c r="L107" s="177">
        <v>583689.55000000005</v>
      </c>
      <c r="M107" s="177">
        <v>496136.12</v>
      </c>
      <c r="N107" s="175" t="s">
        <v>1</v>
      </c>
      <c r="O107" s="175" t="s">
        <v>1</v>
      </c>
      <c r="P107" s="175" t="s">
        <v>1</v>
      </c>
      <c r="Q107" s="177">
        <v>43776.72</v>
      </c>
      <c r="R107" s="178" t="s">
        <v>2310</v>
      </c>
      <c r="S107" s="175" t="s">
        <v>1</v>
      </c>
      <c r="T107" s="175" t="s">
        <v>1</v>
      </c>
      <c r="U107" s="177">
        <v>554505.07999999996</v>
      </c>
      <c r="V107" s="177">
        <v>14592.24</v>
      </c>
      <c r="W107" s="177">
        <v>29184.47</v>
      </c>
      <c r="X107" s="175" t="s">
        <v>1</v>
      </c>
      <c r="Y107" s="175" t="s">
        <v>1</v>
      </c>
      <c r="Z107" s="179">
        <v>44203</v>
      </c>
    </row>
    <row r="108" spans="1:26" ht="76.5" x14ac:dyDescent="0.25">
      <c r="A108" s="174">
        <v>1</v>
      </c>
      <c r="B108" s="175" t="s">
        <v>307</v>
      </c>
      <c r="C108" s="175" t="s">
        <v>308</v>
      </c>
      <c r="D108" s="175" t="s">
        <v>40</v>
      </c>
      <c r="E108" s="176">
        <v>42697</v>
      </c>
      <c r="F108" s="175" t="s">
        <v>309</v>
      </c>
      <c r="G108" s="175" t="s">
        <v>310</v>
      </c>
      <c r="H108" s="175"/>
      <c r="I108" s="175">
        <v>1</v>
      </c>
      <c r="J108" s="175">
        <v>24</v>
      </c>
      <c r="K108" s="177">
        <v>143595.76999999999</v>
      </c>
      <c r="L108" s="177">
        <v>141595.76999999999</v>
      </c>
      <c r="M108" s="177">
        <v>92037.25</v>
      </c>
      <c r="N108" s="175" t="s">
        <v>1</v>
      </c>
      <c r="O108" s="175" t="s">
        <v>1</v>
      </c>
      <c r="P108" s="175" t="s">
        <v>1</v>
      </c>
      <c r="Q108" s="175" t="s">
        <v>1</v>
      </c>
      <c r="R108" s="178" t="s">
        <v>2201</v>
      </c>
      <c r="S108" s="175" t="s">
        <v>1</v>
      </c>
      <c r="T108" s="175" t="s">
        <v>1</v>
      </c>
      <c r="U108" s="177">
        <v>92037.25</v>
      </c>
      <c r="V108" s="175" t="s">
        <v>1</v>
      </c>
      <c r="W108" s="177">
        <v>49558.52</v>
      </c>
      <c r="X108" s="175" t="s">
        <v>1</v>
      </c>
      <c r="Y108" s="177">
        <v>2000</v>
      </c>
      <c r="Z108" s="179">
        <v>44203</v>
      </c>
    </row>
    <row r="109" spans="1:26" ht="51" x14ac:dyDescent="0.25">
      <c r="A109" s="174">
        <v>1</v>
      </c>
      <c r="B109" s="175" t="s">
        <v>311</v>
      </c>
      <c r="C109" s="175" t="s">
        <v>312</v>
      </c>
      <c r="D109" s="175" t="s">
        <v>40</v>
      </c>
      <c r="E109" s="176">
        <v>42697</v>
      </c>
      <c r="F109" s="175" t="s">
        <v>157</v>
      </c>
      <c r="G109" s="175" t="s">
        <v>158</v>
      </c>
      <c r="H109" s="175"/>
      <c r="I109" s="175">
        <v>1</v>
      </c>
      <c r="J109" s="175">
        <v>36</v>
      </c>
      <c r="K109" s="177">
        <v>648504.94999999995</v>
      </c>
      <c r="L109" s="177">
        <v>648504.94999999995</v>
      </c>
      <c r="M109" s="177">
        <v>551229.21</v>
      </c>
      <c r="N109" s="175" t="s">
        <v>1</v>
      </c>
      <c r="O109" s="175" t="s">
        <v>1</v>
      </c>
      <c r="P109" s="175" t="s">
        <v>1</v>
      </c>
      <c r="Q109" s="177">
        <v>48637.87</v>
      </c>
      <c r="R109" s="178" t="s">
        <v>2310</v>
      </c>
      <c r="S109" s="175" t="s">
        <v>1</v>
      </c>
      <c r="T109" s="175" t="s">
        <v>1</v>
      </c>
      <c r="U109" s="177">
        <v>616079.69999999995</v>
      </c>
      <c r="V109" s="177">
        <v>16212.62</v>
      </c>
      <c r="W109" s="177">
        <v>32425.25</v>
      </c>
      <c r="X109" s="175" t="s">
        <v>1</v>
      </c>
      <c r="Y109" s="175" t="s">
        <v>1</v>
      </c>
      <c r="Z109" s="179">
        <v>44203</v>
      </c>
    </row>
    <row r="110" spans="1:26" ht="89.25" x14ac:dyDescent="0.25">
      <c r="A110" s="174">
        <v>1</v>
      </c>
      <c r="B110" s="175" t="s">
        <v>313</v>
      </c>
      <c r="C110" s="175" t="s">
        <v>314</v>
      </c>
      <c r="D110" s="175" t="s">
        <v>40</v>
      </c>
      <c r="E110" s="176">
        <v>42576</v>
      </c>
      <c r="F110" s="175" t="s">
        <v>36</v>
      </c>
      <c r="G110" s="175" t="s">
        <v>37</v>
      </c>
      <c r="H110" s="175" t="s">
        <v>315</v>
      </c>
      <c r="I110" s="175">
        <v>2</v>
      </c>
      <c r="J110" s="175">
        <v>36</v>
      </c>
      <c r="K110" s="177">
        <v>600000</v>
      </c>
      <c r="L110" s="177">
        <v>600000</v>
      </c>
      <c r="M110" s="177">
        <v>510000</v>
      </c>
      <c r="N110" s="175" t="s">
        <v>1</v>
      </c>
      <c r="O110" s="175" t="s">
        <v>1</v>
      </c>
      <c r="P110" s="175" t="s">
        <v>1</v>
      </c>
      <c r="Q110" s="177">
        <v>45000</v>
      </c>
      <c r="R110" s="178" t="s">
        <v>2310</v>
      </c>
      <c r="S110" s="175" t="s">
        <v>1</v>
      </c>
      <c r="T110" s="175" t="s">
        <v>1</v>
      </c>
      <c r="U110" s="177">
        <v>555000</v>
      </c>
      <c r="V110" s="175" t="s">
        <v>1</v>
      </c>
      <c r="W110" s="177">
        <v>45000</v>
      </c>
      <c r="X110" s="175" t="s">
        <v>1</v>
      </c>
      <c r="Y110" s="175" t="s">
        <v>1</v>
      </c>
      <c r="Z110" s="179">
        <v>44203</v>
      </c>
    </row>
    <row r="111" spans="1:26" ht="25.5" x14ac:dyDescent="0.25">
      <c r="A111" s="174">
        <v>1</v>
      </c>
      <c r="B111" s="175" t="s">
        <v>316</v>
      </c>
      <c r="C111" s="175" t="s">
        <v>317</v>
      </c>
      <c r="D111" s="175" t="s">
        <v>40</v>
      </c>
      <c r="E111" s="176">
        <v>42697</v>
      </c>
      <c r="F111" s="175" t="s">
        <v>2327</v>
      </c>
      <c r="G111" s="175" t="s">
        <v>285</v>
      </c>
      <c r="H111" s="175"/>
      <c r="I111" s="175">
        <v>1</v>
      </c>
      <c r="J111" s="175">
        <v>36</v>
      </c>
      <c r="K111" s="177">
        <v>481718.29</v>
      </c>
      <c r="L111" s="177">
        <v>481718.29</v>
      </c>
      <c r="M111" s="177">
        <v>445589.42</v>
      </c>
      <c r="N111" s="175" t="s">
        <v>1</v>
      </c>
      <c r="O111" s="175" t="s">
        <v>1</v>
      </c>
      <c r="P111" s="175" t="s">
        <v>1</v>
      </c>
      <c r="Q111" s="175" t="s">
        <v>1</v>
      </c>
      <c r="R111" s="178" t="s">
        <v>2201</v>
      </c>
      <c r="S111" s="175" t="s">
        <v>1</v>
      </c>
      <c r="T111" s="175" t="s">
        <v>1</v>
      </c>
      <c r="U111" s="177">
        <v>445589.42</v>
      </c>
      <c r="V111" s="175" t="s">
        <v>1</v>
      </c>
      <c r="W111" s="177">
        <v>36128.870000000003</v>
      </c>
      <c r="X111" s="175" t="s">
        <v>1</v>
      </c>
      <c r="Y111" s="175" t="s">
        <v>1</v>
      </c>
      <c r="Z111" s="179">
        <v>44203</v>
      </c>
    </row>
    <row r="112" spans="1:26" ht="51" x14ac:dyDescent="0.25">
      <c r="A112" s="174">
        <v>1</v>
      </c>
      <c r="B112" s="175" t="s">
        <v>318</v>
      </c>
      <c r="C112" s="175" t="s">
        <v>319</v>
      </c>
      <c r="D112" s="175" t="s">
        <v>40</v>
      </c>
      <c r="E112" s="176">
        <v>42576</v>
      </c>
      <c r="F112" s="175" t="s">
        <v>47</v>
      </c>
      <c r="G112" s="175" t="s">
        <v>48</v>
      </c>
      <c r="H112" s="175"/>
      <c r="I112" s="175">
        <v>1</v>
      </c>
      <c r="J112" s="175">
        <v>36</v>
      </c>
      <c r="K112" s="177">
        <v>594349</v>
      </c>
      <c r="L112" s="177">
        <v>594349</v>
      </c>
      <c r="M112" s="177">
        <v>505196</v>
      </c>
      <c r="N112" s="175" t="s">
        <v>1</v>
      </c>
      <c r="O112" s="175" t="s">
        <v>1</v>
      </c>
      <c r="P112" s="175" t="s">
        <v>1</v>
      </c>
      <c r="Q112" s="177">
        <v>44576.11</v>
      </c>
      <c r="R112" s="178" t="s">
        <v>2310</v>
      </c>
      <c r="S112" s="175" t="s">
        <v>1</v>
      </c>
      <c r="T112" s="175" t="s">
        <v>1</v>
      </c>
      <c r="U112" s="177">
        <v>549772.11</v>
      </c>
      <c r="V112" s="175" t="s">
        <v>1</v>
      </c>
      <c r="W112" s="177">
        <v>44576.89</v>
      </c>
      <c r="X112" s="175" t="s">
        <v>1</v>
      </c>
      <c r="Y112" s="175" t="s">
        <v>1</v>
      </c>
      <c r="Z112" s="179">
        <v>44203</v>
      </c>
    </row>
    <row r="113" spans="1:26" ht="51" x14ac:dyDescent="0.25">
      <c r="A113" s="174">
        <v>1</v>
      </c>
      <c r="B113" s="175" t="s">
        <v>320</v>
      </c>
      <c r="C113" s="175" t="s">
        <v>321</v>
      </c>
      <c r="D113" s="175" t="s">
        <v>35</v>
      </c>
      <c r="E113" s="176">
        <v>44043</v>
      </c>
      <c r="F113" s="175" t="s">
        <v>47</v>
      </c>
      <c r="G113" s="175" t="s">
        <v>48</v>
      </c>
      <c r="H113" s="175" t="s">
        <v>187</v>
      </c>
      <c r="I113" s="175">
        <v>2</v>
      </c>
      <c r="J113" s="175">
        <v>36</v>
      </c>
      <c r="K113" s="177">
        <v>639441.24</v>
      </c>
      <c r="L113" s="177">
        <v>639441.24</v>
      </c>
      <c r="M113" s="177">
        <v>543525.05000000005</v>
      </c>
      <c r="N113" s="175" t="s">
        <v>1</v>
      </c>
      <c r="O113" s="175" t="s">
        <v>1</v>
      </c>
      <c r="P113" s="175" t="s">
        <v>1</v>
      </c>
      <c r="Q113" s="177">
        <v>47958.09</v>
      </c>
      <c r="R113" s="178" t="s">
        <v>2310</v>
      </c>
      <c r="S113" s="175" t="s">
        <v>1</v>
      </c>
      <c r="T113" s="175" t="s">
        <v>1</v>
      </c>
      <c r="U113" s="177">
        <v>639441.24</v>
      </c>
      <c r="V113" s="177">
        <v>47958.1</v>
      </c>
      <c r="W113" s="175" t="s">
        <v>1</v>
      </c>
      <c r="X113" s="175" t="s">
        <v>1</v>
      </c>
      <c r="Y113" s="175" t="s">
        <v>1</v>
      </c>
      <c r="Z113" s="179">
        <v>44203</v>
      </c>
    </row>
    <row r="114" spans="1:26" ht="51" x14ac:dyDescent="0.25">
      <c r="A114" s="174">
        <v>1</v>
      </c>
      <c r="B114" s="175" t="s">
        <v>322</v>
      </c>
      <c r="C114" s="175" t="s">
        <v>323</v>
      </c>
      <c r="D114" s="175" t="s">
        <v>40</v>
      </c>
      <c r="E114" s="176">
        <v>42578</v>
      </c>
      <c r="F114" s="175" t="s">
        <v>2327</v>
      </c>
      <c r="G114" s="175" t="s">
        <v>285</v>
      </c>
      <c r="H114" s="175" t="s">
        <v>324</v>
      </c>
      <c r="I114" s="175">
        <v>1</v>
      </c>
      <c r="J114" s="175">
        <v>36</v>
      </c>
      <c r="K114" s="177">
        <v>500433.93</v>
      </c>
      <c r="L114" s="177">
        <v>500433.93</v>
      </c>
      <c r="M114" s="177">
        <v>381145.84</v>
      </c>
      <c r="N114" s="175" t="s">
        <v>1</v>
      </c>
      <c r="O114" s="175" t="s">
        <v>1</v>
      </c>
      <c r="P114" s="175" t="s">
        <v>1</v>
      </c>
      <c r="Q114" s="175" t="s">
        <v>1</v>
      </c>
      <c r="R114" s="178" t="s">
        <v>2201</v>
      </c>
      <c r="S114" s="175" t="s">
        <v>1</v>
      </c>
      <c r="T114" s="175" t="s">
        <v>1</v>
      </c>
      <c r="U114" s="177">
        <v>381145.84</v>
      </c>
      <c r="V114" s="175" t="s">
        <v>1</v>
      </c>
      <c r="W114" s="177">
        <v>119288.09</v>
      </c>
      <c r="X114" s="175" t="s">
        <v>1</v>
      </c>
      <c r="Y114" s="175" t="s">
        <v>1</v>
      </c>
      <c r="Z114" s="179">
        <v>44203</v>
      </c>
    </row>
    <row r="115" spans="1:26" ht="38.25" x14ac:dyDescent="0.25">
      <c r="A115" s="174">
        <v>1</v>
      </c>
      <c r="B115" s="175" t="s">
        <v>325</v>
      </c>
      <c r="C115" s="175" t="s">
        <v>326</v>
      </c>
      <c r="D115" s="175" t="s">
        <v>40</v>
      </c>
      <c r="E115" s="176">
        <v>42697</v>
      </c>
      <c r="F115" s="175" t="s">
        <v>139</v>
      </c>
      <c r="G115" s="175" t="s">
        <v>140</v>
      </c>
      <c r="H115" s="175" t="s">
        <v>132</v>
      </c>
      <c r="I115" s="175">
        <v>3</v>
      </c>
      <c r="J115" s="175">
        <v>36</v>
      </c>
      <c r="K115" s="177">
        <v>648372.91</v>
      </c>
      <c r="L115" s="177">
        <v>648372.91</v>
      </c>
      <c r="M115" s="177">
        <v>551116.97</v>
      </c>
      <c r="N115" s="175" t="s">
        <v>1</v>
      </c>
      <c r="O115" s="175" t="s">
        <v>1</v>
      </c>
      <c r="P115" s="175" t="s">
        <v>1</v>
      </c>
      <c r="Q115" s="177">
        <v>48627.97</v>
      </c>
      <c r="R115" s="178" t="s">
        <v>2310</v>
      </c>
      <c r="S115" s="175" t="s">
        <v>1</v>
      </c>
      <c r="T115" s="175" t="s">
        <v>1</v>
      </c>
      <c r="U115" s="177">
        <v>648372.91</v>
      </c>
      <c r="V115" s="177">
        <v>48627.97</v>
      </c>
      <c r="W115" s="175" t="s">
        <v>1</v>
      </c>
      <c r="X115" s="175" t="s">
        <v>1</v>
      </c>
      <c r="Y115" s="175" t="s">
        <v>1</v>
      </c>
      <c r="Z115" s="179">
        <v>44203</v>
      </c>
    </row>
    <row r="116" spans="1:26" ht="63.75" x14ac:dyDescent="0.25">
      <c r="A116" s="174">
        <v>1</v>
      </c>
      <c r="B116" s="175" t="s">
        <v>327</v>
      </c>
      <c r="C116" s="175" t="s">
        <v>328</v>
      </c>
      <c r="D116" s="175" t="s">
        <v>40</v>
      </c>
      <c r="E116" s="176">
        <v>42697</v>
      </c>
      <c r="F116" s="175" t="s">
        <v>2327</v>
      </c>
      <c r="G116" s="175" t="s">
        <v>285</v>
      </c>
      <c r="H116" s="175" t="s">
        <v>329</v>
      </c>
      <c r="I116" s="175">
        <v>2</v>
      </c>
      <c r="J116" s="175">
        <v>36</v>
      </c>
      <c r="K116" s="177">
        <v>648279.1</v>
      </c>
      <c r="L116" s="177">
        <v>648279.1</v>
      </c>
      <c r="M116" s="177">
        <v>551037.23</v>
      </c>
      <c r="N116" s="175" t="s">
        <v>1</v>
      </c>
      <c r="O116" s="175" t="s">
        <v>1</v>
      </c>
      <c r="P116" s="175" t="s">
        <v>1</v>
      </c>
      <c r="Q116" s="177">
        <v>48620.94</v>
      </c>
      <c r="R116" s="178" t="s">
        <v>2310</v>
      </c>
      <c r="S116" s="175" t="s">
        <v>1</v>
      </c>
      <c r="T116" s="175" t="s">
        <v>1</v>
      </c>
      <c r="U116" s="177">
        <v>599658.17000000004</v>
      </c>
      <c r="V116" s="175" t="s">
        <v>1</v>
      </c>
      <c r="W116" s="177">
        <v>48620.93</v>
      </c>
      <c r="X116" s="175" t="s">
        <v>1</v>
      </c>
      <c r="Y116" s="175" t="s">
        <v>1</v>
      </c>
      <c r="Z116" s="179">
        <v>44203</v>
      </c>
    </row>
    <row r="117" spans="1:26" ht="51" x14ac:dyDescent="0.25">
      <c r="A117" s="174">
        <v>1</v>
      </c>
      <c r="B117" s="175" t="s">
        <v>330</v>
      </c>
      <c r="C117" s="175" t="s">
        <v>331</v>
      </c>
      <c r="D117" s="175" t="s">
        <v>40</v>
      </c>
      <c r="E117" s="176">
        <v>42697</v>
      </c>
      <c r="F117" s="175" t="s">
        <v>332</v>
      </c>
      <c r="G117" s="175" t="s">
        <v>333</v>
      </c>
      <c r="H117" s="175"/>
      <c r="I117" s="175">
        <v>1</v>
      </c>
      <c r="J117" s="175">
        <v>36</v>
      </c>
      <c r="K117" s="177">
        <v>1132455.8</v>
      </c>
      <c r="L117" s="177">
        <v>877313</v>
      </c>
      <c r="M117" s="177">
        <v>599919</v>
      </c>
      <c r="N117" s="175" t="s">
        <v>1</v>
      </c>
      <c r="O117" s="175" t="s">
        <v>1</v>
      </c>
      <c r="P117" s="175" t="s">
        <v>1</v>
      </c>
      <c r="Q117" s="175" t="s">
        <v>1</v>
      </c>
      <c r="R117" s="178" t="s">
        <v>2201</v>
      </c>
      <c r="S117" s="175" t="s">
        <v>1</v>
      </c>
      <c r="T117" s="175" t="s">
        <v>1</v>
      </c>
      <c r="U117" s="177">
        <v>599919</v>
      </c>
      <c r="V117" s="175" t="s">
        <v>1</v>
      </c>
      <c r="W117" s="177">
        <v>277394</v>
      </c>
      <c r="X117" s="175" t="s">
        <v>1</v>
      </c>
      <c r="Y117" s="177">
        <v>255142.8</v>
      </c>
      <c r="Z117" s="179">
        <v>44203</v>
      </c>
    </row>
    <row r="118" spans="1:26" x14ac:dyDescent="0.25">
      <c r="A118" s="174">
        <v>1</v>
      </c>
      <c r="B118" s="175" t="s">
        <v>334</v>
      </c>
      <c r="C118" s="175" t="s">
        <v>335</v>
      </c>
      <c r="D118" s="175" t="s">
        <v>40</v>
      </c>
      <c r="E118" s="176">
        <v>42697</v>
      </c>
      <c r="F118" s="175" t="s">
        <v>336</v>
      </c>
      <c r="G118" s="175" t="s">
        <v>337</v>
      </c>
      <c r="H118" s="175"/>
      <c r="I118" s="175">
        <v>1</v>
      </c>
      <c r="J118" s="175">
        <v>24</v>
      </c>
      <c r="K118" s="177">
        <v>634521.37</v>
      </c>
      <c r="L118" s="177">
        <v>634521.37</v>
      </c>
      <c r="M118" s="177">
        <v>292006.73</v>
      </c>
      <c r="N118" s="175" t="s">
        <v>1</v>
      </c>
      <c r="O118" s="175" t="s">
        <v>1</v>
      </c>
      <c r="P118" s="175" t="s">
        <v>1</v>
      </c>
      <c r="Q118" s="175" t="s">
        <v>1</v>
      </c>
      <c r="R118" s="178" t="s">
        <v>2201</v>
      </c>
      <c r="S118" s="175" t="s">
        <v>1</v>
      </c>
      <c r="T118" s="175" t="s">
        <v>1</v>
      </c>
      <c r="U118" s="177">
        <v>292006.73</v>
      </c>
      <c r="V118" s="175" t="s">
        <v>1</v>
      </c>
      <c r="W118" s="177">
        <v>342514.64</v>
      </c>
      <c r="X118" s="175" t="s">
        <v>1</v>
      </c>
      <c r="Y118" s="175" t="s">
        <v>1</v>
      </c>
      <c r="Z118" s="179">
        <v>44203</v>
      </c>
    </row>
    <row r="119" spans="1:26" ht="38.25" x14ac:dyDescent="0.25">
      <c r="A119" s="174">
        <v>1</v>
      </c>
      <c r="B119" s="175" t="s">
        <v>338</v>
      </c>
      <c r="C119" s="175" t="s">
        <v>339</v>
      </c>
      <c r="D119" s="175" t="s">
        <v>40</v>
      </c>
      <c r="E119" s="176">
        <v>42697</v>
      </c>
      <c r="F119" s="175" t="s">
        <v>2327</v>
      </c>
      <c r="G119" s="175" t="s">
        <v>285</v>
      </c>
      <c r="H119" s="175"/>
      <c r="I119" s="175">
        <v>1</v>
      </c>
      <c r="J119" s="175">
        <v>36</v>
      </c>
      <c r="K119" s="177">
        <v>669055.46</v>
      </c>
      <c r="L119" s="177">
        <v>669055.46</v>
      </c>
      <c r="M119" s="177">
        <v>496452.47</v>
      </c>
      <c r="N119" s="175" t="s">
        <v>1</v>
      </c>
      <c r="O119" s="175" t="s">
        <v>1</v>
      </c>
      <c r="P119" s="175" t="s">
        <v>1</v>
      </c>
      <c r="Q119" s="175" t="s">
        <v>1</v>
      </c>
      <c r="R119" s="178" t="s">
        <v>2201</v>
      </c>
      <c r="S119" s="175" t="s">
        <v>1</v>
      </c>
      <c r="T119" s="175" t="s">
        <v>1</v>
      </c>
      <c r="U119" s="177">
        <v>496452.47</v>
      </c>
      <c r="V119" s="175" t="s">
        <v>1</v>
      </c>
      <c r="W119" s="177">
        <v>172602.99</v>
      </c>
      <c r="X119" s="175" t="s">
        <v>1</v>
      </c>
      <c r="Y119" s="175" t="s">
        <v>1</v>
      </c>
      <c r="Z119" s="179">
        <v>44203</v>
      </c>
    </row>
    <row r="120" spans="1:26" ht="63.75" x14ac:dyDescent="0.25">
      <c r="A120" s="174">
        <v>1</v>
      </c>
      <c r="B120" s="175" t="s">
        <v>340</v>
      </c>
      <c r="C120" s="175" t="s">
        <v>341</v>
      </c>
      <c r="D120" s="175" t="s">
        <v>40</v>
      </c>
      <c r="E120" s="176">
        <v>42697</v>
      </c>
      <c r="F120" s="175" t="s">
        <v>342</v>
      </c>
      <c r="G120" s="175" t="s">
        <v>343</v>
      </c>
      <c r="H120" s="175" t="s">
        <v>344</v>
      </c>
      <c r="I120" s="175">
        <v>3</v>
      </c>
      <c r="J120" s="175">
        <v>24</v>
      </c>
      <c r="K120" s="177">
        <v>864277.91</v>
      </c>
      <c r="L120" s="177">
        <v>864277.91</v>
      </c>
      <c r="M120" s="177">
        <v>599981.72</v>
      </c>
      <c r="N120" s="175" t="s">
        <v>1</v>
      </c>
      <c r="O120" s="175" t="s">
        <v>1</v>
      </c>
      <c r="P120" s="175" t="s">
        <v>1</v>
      </c>
      <c r="Q120" s="175" t="s">
        <v>1</v>
      </c>
      <c r="R120" s="178" t="s">
        <v>2201</v>
      </c>
      <c r="S120" s="175" t="s">
        <v>1</v>
      </c>
      <c r="T120" s="175" t="s">
        <v>1</v>
      </c>
      <c r="U120" s="177">
        <v>599981.72</v>
      </c>
      <c r="V120" s="175" t="s">
        <v>1</v>
      </c>
      <c r="W120" s="177">
        <v>264296.19</v>
      </c>
      <c r="X120" s="175" t="s">
        <v>1</v>
      </c>
      <c r="Y120" s="175" t="s">
        <v>1</v>
      </c>
      <c r="Z120" s="179">
        <v>44203</v>
      </c>
    </row>
    <row r="121" spans="1:26" ht="63.75" x14ac:dyDescent="0.25">
      <c r="A121" s="174">
        <v>1</v>
      </c>
      <c r="B121" s="175" t="s">
        <v>345</v>
      </c>
      <c r="C121" s="175" t="s">
        <v>346</v>
      </c>
      <c r="D121" s="175" t="s">
        <v>40</v>
      </c>
      <c r="E121" s="176">
        <v>42699</v>
      </c>
      <c r="F121" s="175" t="s">
        <v>273</v>
      </c>
      <c r="G121" s="175" t="s">
        <v>274</v>
      </c>
      <c r="H121" s="175" t="s">
        <v>347</v>
      </c>
      <c r="I121" s="175">
        <v>2</v>
      </c>
      <c r="J121" s="175">
        <v>36</v>
      </c>
      <c r="K121" s="177">
        <v>602494.64</v>
      </c>
      <c r="L121" s="177">
        <v>602494.64</v>
      </c>
      <c r="M121" s="177">
        <v>512120.45</v>
      </c>
      <c r="N121" s="175" t="s">
        <v>1</v>
      </c>
      <c r="O121" s="175" t="s">
        <v>1</v>
      </c>
      <c r="P121" s="175" t="s">
        <v>1</v>
      </c>
      <c r="Q121" s="177">
        <v>45187.09</v>
      </c>
      <c r="R121" s="178" t="s">
        <v>2310</v>
      </c>
      <c r="S121" s="175" t="s">
        <v>1</v>
      </c>
      <c r="T121" s="175" t="s">
        <v>1</v>
      </c>
      <c r="U121" s="177">
        <v>602494.64</v>
      </c>
      <c r="V121" s="177">
        <v>45187.1</v>
      </c>
      <c r="W121" s="175" t="s">
        <v>1</v>
      </c>
      <c r="X121" s="175" t="s">
        <v>1</v>
      </c>
      <c r="Y121" s="175" t="s">
        <v>1</v>
      </c>
      <c r="Z121" s="179">
        <v>44203</v>
      </c>
    </row>
    <row r="122" spans="1:26" ht="89.25" x14ac:dyDescent="0.25">
      <c r="A122" s="174">
        <v>1</v>
      </c>
      <c r="B122" s="175" t="s">
        <v>348</v>
      </c>
      <c r="C122" s="175" t="s">
        <v>349</v>
      </c>
      <c r="D122" s="175" t="s">
        <v>40</v>
      </c>
      <c r="E122" s="176">
        <v>42697</v>
      </c>
      <c r="F122" s="175" t="s">
        <v>350</v>
      </c>
      <c r="G122" s="175" t="s">
        <v>351</v>
      </c>
      <c r="H122" s="175" t="s">
        <v>352</v>
      </c>
      <c r="I122" s="175">
        <v>3</v>
      </c>
      <c r="J122" s="175">
        <v>36</v>
      </c>
      <c r="K122" s="177">
        <v>648000</v>
      </c>
      <c r="L122" s="177">
        <v>648000</v>
      </c>
      <c r="M122" s="177">
        <v>550800</v>
      </c>
      <c r="N122" s="175" t="s">
        <v>1</v>
      </c>
      <c r="O122" s="175" t="s">
        <v>1</v>
      </c>
      <c r="P122" s="175" t="s">
        <v>1</v>
      </c>
      <c r="Q122" s="177">
        <v>48600</v>
      </c>
      <c r="R122" s="178" t="s">
        <v>2310</v>
      </c>
      <c r="S122" s="175" t="s">
        <v>1</v>
      </c>
      <c r="T122" s="175" t="s">
        <v>1</v>
      </c>
      <c r="U122" s="177">
        <v>599400</v>
      </c>
      <c r="V122" s="175" t="s">
        <v>1</v>
      </c>
      <c r="W122" s="177">
        <v>48600</v>
      </c>
      <c r="X122" s="175" t="s">
        <v>1</v>
      </c>
      <c r="Y122" s="175" t="s">
        <v>1</v>
      </c>
      <c r="Z122" s="179">
        <v>44203</v>
      </c>
    </row>
    <row r="123" spans="1:26" ht="25.5" x14ac:dyDescent="0.25">
      <c r="A123" s="174">
        <v>1</v>
      </c>
      <c r="B123" s="175" t="s">
        <v>353</v>
      </c>
      <c r="C123" s="175" t="s">
        <v>354</v>
      </c>
      <c r="D123" s="175" t="s">
        <v>40</v>
      </c>
      <c r="E123" s="176">
        <v>42697</v>
      </c>
      <c r="F123" s="175" t="s">
        <v>301</v>
      </c>
      <c r="G123" s="175" t="s">
        <v>302</v>
      </c>
      <c r="H123" s="175"/>
      <c r="I123" s="175">
        <v>1</v>
      </c>
      <c r="J123" s="175">
        <v>36</v>
      </c>
      <c r="K123" s="177">
        <v>652659.43000000005</v>
      </c>
      <c r="L123" s="177">
        <v>648299.43000000005</v>
      </c>
      <c r="M123" s="177">
        <v>551054.5</v>
      </c>
      <c r="N123" s="175" t="s">
        <v>1</v>
      </c>
      <c r="O123" s="175" t="s">
        <v>1</v>
      </c>
      <c r="P123" s="175" t="s">
        <v>1</v>
      </c>
      <c r="Q123" s="177">
        <v>48622.46</v>
      </c>
      <c r="R123" s="178" t="s">
        <v>2310</v>
      </c>
      <c r="S123" s="175" t="s">
        <v>1</v>
      </c>
      <c r="T123" s="175" t="s">
        <v>1</v>
      </c>
      <c r="U123" s="177">
        <v>599676.96</v>
      </c>
      <c r="V123" s="175" t="s">
        <v>1</v>
      </c>
      <c r="W123" s="177">
        <v>48622.47</v>
      </c>
      <c r="X123" s="175" t="s">
        <v>1</v>
      </c>
      <c r="Y123" s="177">
        <v>4360</v>
      </c>
      <c r="Z123" s="179">
        <v>44203</v>
      </c>
    </row>
    <row r="124" spans="1:26" ht="25.5" x14ac:dyDescent="0.25">
      <c r="A124" s="174">
        <v>1</v>
      </c>
      <c r="B124" s="175" t="s">
        <v>355</v>
      </c>
      <c r="C124" s="175" t="s">
        <v>356</v>
      </c>
      <c r="D124" s="175" t="s">
        <v>40</v>
      </c>
      <c r="E124" s="176">
        <v>42697</v>
      </c>
      <c r="F124" s="175" t="s">
        <v>357</v>
      </c>
      <c r="G124" s="175" t="s">
        <v>358</v>
      </c>
      <c r="H124" s="175"/>
      <c r="I124" s="175">
        <v>3</v>
      </c>
      <c r="J124" s="175">
        <v>36</v>
      </c>
      <c r="K124" s="177">
        <v>601000</v>
      </c>
      <c r="L124" s="177">
        <v>601000</v>
      </c>
      <c r="M124" s="177">
        <v>441434.49</v>
      </c>
      <c r="N124" s="175" t="s">
        <v>1</v>
      </c>
      <c r="O124" s="175" t="s">
        <v>1</v>
      </c>
      <c r="P124" s="175" t="s">
        <v>1</v>
      </c>
      <c r="Q124" s="175" t="s">
        <v>1</v>
      </c>
      <c r="R124" s="178" t="s">
        <v>2201</v>
      </c>
      <c r="S124" s="175" t="s">
        <v>1</v>
      </c>
      <c r="T124" s="175" t="s">
        <v>1</v>
      </c>
      <c r="U124" s="177">
        <v>441434.49</v>
      </c>
      <c r="V124" s="175" t="s">
        <v>1</v>
      </c>
      <c r="W124" s="177">
        <v>159565.51</v>
      </c>
      <c r="X124" s="175" t="s">
        <v>1</v>
      </c>
      <c r="Y124" s="175" t="s">
        <v>1</v>
      </c>
      <c r="Z124" s="179">
        <v>44203</v>
      </c>
    </row>
    <row r="125" spans="1:26" ht="102" x14ac:dyDescent="0.25">
      <c r="A125" s="174">
        <v>1</v>
      </c>
      <c r="B125" s="175" t="s">
        <v>359</v>
      </c>
      <c r="C125" s="175" t="s">
        <v>360</v>
      </c>
      <c r="D125" s="175" t="s">
        <v>40</v>
      </c>
      <c r="E125" s="176">
        <v>42576</v>
      </c>
      <c r="F125" s="175" t="s">
        <v>361</v>
      </c>
      <c r="G125" s="175" t="s">
        <v>362</v>
      </c>
      <c r="H125" s="175"/>
      <c r="I125" s="175">
        <v>2</v>
      </c>
      <c r="J125" s="175">
        <v>36</v>
      </c>
      <c r="K125" s="177">
        <v>344200</v>
      </c>
      <c r="L125" s="177">
        <v>344200</v>
      </c>
      <c r="M125" s="177">
        <v>272370</v>
      </c>
      <c r="N125" s="175" t="s">
        <v>1</v>
      </c>
      <c r="O125" s="175" t="s">
        <v>1</v>
      </c>
      <c r="P125" s="175" t="s">
        <v>1</v>
      </c>
      <c r="Q125" s="175" t="s">
        <v>1</v>
      </c>
      <c r="R125" s="178" t="s">
        <v>2201</v>
      </c>
      <c r="S125" s="175" t="s">
        <v>1</v>
      </c>
      <c r="T125" s="175" t="s">
        <v>1</v>
      </c>
      <c r="U125" s="177">
        <v>272370</v>
      </c>
      <c r="V125" s="175" t="s">
        <v>1</v>
      </c>
      <c r="W125" s="177">
        <v>71830</v>
      </c>
      <c r="X125" s="175" t="s">
        <v>1</v>
      </c>
      <c r="Y125" s="175" t="s">
        <v>1</v>
      </c>
      <c r="Z125" s="179">
        <v>44203</v>
      </c>
    </row>
    <row r="126" spans="1:26" ht="63.75" x14ac:dyDescent="0.25">
      <c r="A126" s="174">
        <v>1</v>
      </c>
      <c r="B126" s="175" t="s">
        <v>363</v>
      </c>
      <c r="C126" s="175" t="s">
        <v>364</v>
      </c>
      <c r="D126" s="175" t="s">
        <v>40</v>
      </c>
      <c r="E126" s="176">
        <v>42697</v>
      </c>
      <c r="F126" s="175" t="s">
        <v>2327</v>
      </c>
      <c r="G126" s="175" t="s">
        <v>285</v>
      </c>
      <c r="H126" s="175" t="s">
        <v>365</v>
      </c>
      <c r="I126" s="175">
        <v>4</v>
      </c>
      <c r="J126" s="175">
        <v>36</v>
      </c>
      <c r="K126" s="177">
        <v>543773.92000000004</v>
      </c>
      <c r="L126" s="177">
        <v>538796.32999999996</v>
      </c>
      <c r="M126" s="177">
        <v>403165.92</v>
      </c>
      <c r="N126" s="175" t="s">
        <v>1</v>
      </c>
      <c r="O126" s="175" t="s">
        <v>1</v>
      </c>
      <c r="P126" s="175" t="s">
        <v>1</v>
      </c>
      <c r="Q126" s="175" t="s">
        <v>1</v>
      </c>
      <c r="R126" s="178" t="s">
        <v>2201</v>
      </c>
      <c r="S126" s="175" t="s">
        <v>1</v>
      </c>
      <c r="T126" s="175" t="s">
        <v>1</v>
      </c>
      <c r="U126" s="177">
        <v>403165.92</v>
      </c>
      <c r="V126" s="175" t="s">
        <v>1</v>
      </c>
      <c r="W126" s="177">
        <v>135630.41</v>
      </c>
      <c r="X126" s="175" t="s">
        <v>1</v>
      </c>
      <c r="Y126" s="177">
        <v>4977.59</v>
      </c>
      <c r="Z126" s="179">
        <v>44203</v>
      </c>
    </row>
    <row r="127" spans="1:26" ht="51" x14ac:dyDescent="0.25">
      <c r="A127" s="174">
        <v>1</v>
      </c>
      <c r="B127" s="175" t="s">
        <v>366</v>
      </c>
      <c r="C127" s="175" t="s">
        <v>367</v>
      </c>
      <c r="D127" s="175" t="s">
        <v>40</v>
      </c>
      <c r="E127" s="176">
        <v>42697</v>
      </c>
      <c r="F127" s="175" t="s">
        <v>54</v>
      </c>
      <c r="G127" s="175" t="s">
        <v>55</v>
      </c>
      <c r="H127" s="175"/>
      <c r="I127" s="175">
        <v>1</v>
      </c>
      <c r="J127" s="175">
        <v>36</v>
      </c>
      <c r="K127" s="177">
        <v>635000</v>
      </c>
      <c r="L127" s="177">
        <v>635000</v>
      </c>
      <c r="M127" s="177">
        <v>539750</v>
      </c>
      <c r="N127" s="175" t="s">
        <v>1</v>
      </c>
      <c r="O127" s="175" t="s">
        <v>1</v>
      </c>
      <c r="P127" s="175" t="s">
        <v>1</v>
      </c>
      <c r="Q127" s="177">
        <v>47625</v>
      </c>
      <c r="R127" s="178" t="s">
        <v>2310</v>
      </c>
      <c r="S127" s="175" t="s">
        <v>1</v>
      </c>
      <c r="T127" s="175" t="s">
        <v>1</v>
      </c>
      <c r="U127" s="177">
        <v>587375</v>
      </c>
      <c r="V127" s="175" t="s">
        <v>1</v>
      </c>
      <c r="W127" s="177">
        <v>47625</v>
      </c>
      <c r="X127" s="175" t="s">
        <v>1</v>
      </c>
      <c r="Y127" s="175" t="s">
        <v>1</v>
      </c>
      <c r="Z127" s="179">
        <v>44203</v>
      </c>
    </row>
    <row r="128" spans="1:26" ht="25.5" x14ac:dyDescent="0.25">
      <c r="A128" s="174">
        <v>1</v>
      </c>
      <c r="B128" s="175" t="s">
        <v>368</v>
      </c>
      <c r="C128" s="175" t="s">
        <v>369</v>
      </c>
      <c r="D128" s="175" t="s">
        <v>40</v>
      </c>
      <c r="E128" s="176">
        <v>42697</v>
      </c>
      <c r="F128" s="175" t="s">
        <v>47</v>
      </c>
      <c r="G128" s="175" t="s">
        <v>48</v>
      </c>
      <c r="H128" s="175"/>
      <c r="I128" s="175">
        <v>3</v>
      </c>
      <c r="J128" s="175">
        <v>36</v>
      </c>
      <c r="K128" s="177">
        <v>599980.46</v>
      </c>
      <c r="L128" s="177">
        <v>599980.46</v>
      </c>
      <c r="M128" s="177">
        <v>509983.39</v>
      </c>
      <c r="N128" s="175" t="s">
        <v>1</v>
      </c>
      <c r="O128" s="175" t="s">
        <v>1</v>
      </c>
      <c r="P128" s="175" t="s">
        <v>1</v>
      </c>
      <c r="Q128" s="177">
        <v>44998.53</v>
      </c>
      <c r="R128" s="178" t="s">
        <v>2310</v>
      </c>
      <c r="S128" s="175" t="s">
        <v>1</v>
      </c>
      <c r="T128" s="175" t="s">
        <v>1</v>
      </c>
      <c r="U128" s="177">
        <v>584906.43999999994</v>
      </c>
      <c r="V128" s="177">
        <v>29924.52</v>
      </c>
      <c r="W128" s="177">
        <v>15074.02</v>
      </c>
      <c r="X128" s="175" t="s">
        <v>1</v>
      </c>
      <c r="Y128" s="175" t="s">
        <v>1</v>
      </c>
      <c r="Z128" s="179">
        <v>44203</v>
      </c>
    </row>
    <row r="129" spans="1:26" ht="25.5" x14ac:dyDescent="0.25">
      <c r="A129" s="174">
        <v>1</v>
      </c>
      <c r="B129" s="175" t="s">
        <v>370</v>
      </c>
      <c r="C129" s="175" t="s">
        <v>371</v>
      </c>
      <c r="D129" s="175" t="s">
        <v>35</v>
      </c>
      <c r="E129" s="176">
        <v>44081</v>
      </c>
      <c r="F129" s="175" t="s">
        <v>54</v>
      </c>
      <c r="G129" s="175" t="s">
        <v>55</v>
      </c>
      <c r="H129" s="175"/>
      <c r="I129" s="175">
        <v>4</v>
      </c>
      <c r="J129" s="175">
        <v>36</v>
      </c>
      <c r="K129" s="177">
        <v>594054.28</v>
      </c>
      <c r="L129" s="177">
        <v>594054.28</v>
      </c>
      <c r="M129" s="177">
        <v>504946.14</v>
      </c>
      <c r="N129" s="175" t="s">
        <v>1</v>
      </c>
      <c r="O129" s="175" t="s">
        <v>1</v>
      </c>
      <c r="P129" s="175" t="s">
        <v>1</v>
      </c>
      <c r="Q129" s="177">
        <v>44554.07</v>
      </c>
      <c r="R129" s="178" t="s">
        <v>2310</v>
      </c>
      <c r="S129" s="175" t="s">
        <v>1</v>
      </c>
      <c r="T129" s="175" t="s">
        <v>1</v>
      </c>
      <c r="U129" s="177">
        <v>564351.56999999995</v>
      </c>
      <c r="V129" s="177">
        <v>14851.36</v>
      </c>
      <c r="W129" s="177">
        <v>29702.71</v>
      </c>
      <c r="X129" s="175" t="s">
        <v>1</v>
      </c>
      <c r="Y129" s="175" t="s">
        <v>1</v>
      </c>
      <c r="Z129" s="179">
        <v>44203</v>
      </c>
    </row>
    <row r="130" spans="1:26" ht="51" x14ac:dyDescent="0.25">
      <c r="A130" s="174">
        <v>1</v>
      </c>
      <c r="B130" s="175" t="s">
        <v>372</v>
      </c>
      <c r="C130" s="175" t="s">
        <v>373</v>
      </c>
      <c r="D130" s="175" t="s">
        <v>40</v>
      </c>
      <c r="E130" s="176">
        <v>42697</v>
      </c>
      <c r="F130" s="175" t="s">
        <v>47</v>
      </c>
      <c r="G130" s="175" t="s">
        <v>48</v>
      </c>
      <c r="H130" s="175"/>
      <c r="I130" s="175">
        <v>4</v>
      </c>
      <c r="J130" s="175">
        <v>36</v>
      </c>
      <c r="K130" s="177">
        <v>599957.71</v>
      </c>
      <c r="L130" s="177">
        <v>599957.71</v>
      </c>
      <c r="M130" s="177">
        <v>509964.05</v>
      </c>
      <c r="N130" s="175" t="s">
        <v>1</v>
      </c>
      <c r="O130" s="175" t="s">
        <v>1</v>
      </c>
      <c r="P130" s="175" t="s">
        <v>1</v>
      </c>
      <c r="Q130" s="177">
        <v>44996.83</v>
      </c>
      <c r="R130" s="178" t="s">
        <v>2310</v>
      </c>
      <c r="S130" s="175" t="s">
        <v>1</v>
      </c>
      <c r="T130" s="175" t="s">
        <v>1</v>
      </c>
      <c r="U130" s="177">
        <v>584883.68999999994</v>
      </c>
      <c r="V130" s="177">
        <v>29922.81</v>
      </c>
      <c r="W130" s="177">
        <v>15074.02</v>
      </c>
      <c r="X130" s="175" t="s">
        <v>1</v>
      </c>
      <c r="Y130" s="175" t="s">
        <v>1</v>
      </c>
      <c r="Z130" s="179">
        <v>44203</v>
      </c>
    </row>
    <row r="131" spans="1:26" ht="38.25" x14ac:dyDescent="0.25">
      <c r="A131" s="174">
        <v>1</v>
      </c>
      <c r="B131" s="175" t="s">
        <v>374</v>
      </c>
      <c r="C131" s="175" t="s">
        <v>375</v>
      </c>
      <c r="D131" s="175" t="s">
        <v>35</v>
      </c>
      <c r="E131" s="176">
        <v>44043</v>
      </c>
      <c r="F131" s="175" t="s">
        <v>54</v>
      </c>
      <c r="G131" s="175" t="s">
        <v>55</v>
      </c>
      <c r="H131" s="175"/>
      <c r="I131" s="175">
        <v>3</v>
      </c>
      <c r="J131" s="175">
        <v>36</v>
      </c>
      <c r="K131" s="177">
        <v>643520.5</v>
      </c>
      <c r="L131" s="177">
        <v>643520.5</v>
      </c>
      <c r="M131" s="177">
        <v>546992.43000000005</v>
      </c>
      <c r="N131" s="175" t="s">
        <v>1</v>
      </c>
      <c r="O131" s="175" t="s">
        <v>1</v>
      </c>
      <c r="P131" s="175" t="s">
        <v>1</v>
      </c>
      <c r="Q131" s="177">
        <v>48264.04</v>
      </c>
      <c r="R131" s="178" t="s">
        <v>2310</v>
      </c>
      <c r="S131" s="175" t="s">
        <v>1</v>
      </c>
      <c r="T131" s="175" t="s">
        <v>1</v>
      </c>
      <c r="U131" s="177">
        <v>643520.5</v>
      </c>
      <c r="V131" s="177">
        <v>48264.03</v>
      </c>
      <c r="W131" s="175" t="s">
        <v>1</v>
      </c>
      <c r="X131" s="175" t="s">
        <v>1</v>
      </c>
      <c r="Y131" s="175" t="s">
        <v>1</v>
      </c>
      <c r="Z131" s="179">
        <v>44203</v>
      </c>
    </row>
    <row r="132" spans="1:26" ht="38.25" x14ac:dyDescent="0.25">
      <c r="A132" s="174">
        <v>1</v>
      </c>
      <c r="B132" s="175" t="s">
        <v>376</v>
      </c>
      <c r="C132" s="175" t="s">
        <v>377</v>
      </c>
      <c r="D132" s="175" t="s">
        <v>40</v>
      </c>
      <c r="E132" s="176">
        <v>42576</v>
      </c>
      <c r="F132" s="175" t="s">
        <v>2306</v>
      </c>
      <c r="G132" s="175" t="s">
        <v>379</v>
      </c>
      <c r="H132" s="175"/>
      <c r="I132" s="175">
        <v>1</v>
      </c>
      <c r="J132" s="175">
        <v>24</v>
      </c>
      <c r="K132" s="177">
        <v>741657.59999999998</v>
      </c>
      <c r="L132" s="177">
        <v>741657.59999999998</v>
      </c>
      <c r="M132" s="177">
        <v>593326.07999999996</v>
      </c>
      <c r="N132" s="175" t="s">
        <v>1</v>
      </c>
      <c r="O132" s="175" t="s">
        <v>1</v>
      </c>
      <c r="P132" s="175" t="s">
        <v>1</v>
      </c>
      <c r="Q132" s="175" t="s">
        <v>1</v>
      </c>
      <c r="R132" s="178" t="s">
        <v>2201</v>
      </c>
      <c r="S132" s="175" t="s">
        <v>1</v>
      </c>
      <c r="T132" s="175" t="s">
        <v>1</v>
      </c>
      <c r="U132" s="177">
        <v>593326.07999999996</v>
      </c>
      <c r="V132" s="175" t="s">
        <v>1</v>
      </c>
      <c r="W132" s="177">
        <v>148331.51999999999</v>
      </c>
      <c r="X132" s="175" t="s">
        <v>1</v>
      </c>
      <c r="Y132" s="175" t="s">
        <v>1</v>
      </c>
      <c r="Z132" s="179">
        <v>44203</v>
      </c>
    </row>
    <row r="133" spans="1:26" ht="51" x14ac:dyDescent="0.25">
      <c r="A133" s="174">
        <v>1</v>
      </c>
      <c r="B133" s="175" t="s">
        <v>380</v>
      </c>
      <c r="C133" s="175" t="s">
        <v>381</v>
      </c>
      <c r="D133" s="175" t="s">
        <v>35</v>
      </c>
      <c r="E133" s="176">
        <v>43945</v>
      </c>
      <c r="F133" s="175" t="s">
        <v>66</v>
      </c>
      <c r="G133" s="175" t="s">
        <v>67</v>
      </c>
      <c r="H133" s="175"/>
      <c r="I133" s="175">
        <v>1</v>
      </c>
      <c r="J133" s="175">
        <v>36</v>
      </c>
      <c r="K133" s="177">
        <v>634471.31000000006</v>
      </c>
      <c r="L133" s="177">
        <v>634471.31000000006</v>
      </c>
      <c r="M133" s="177">
        <v>539300.61</v>
      </c>
      <c r="N133" s="175" t="s">
        <v>1</v>
      </c>
      <c r="O133" s="175" t="s">
        <v>1</v>
      </c>
      <c r="P133" s="175" t="s">
        <v>1</v>
      </c>
      <c r="Q133" s="177">
        <v>47585.35</v>
      </c>
      <c r="R133" s="178" t="s">
        <v>2310</v>
      </c>
      <c r="S133" s="175" t="s">
        <v>1</v>
      </c>
      <c r="T133" s="175" t="s">
        <v>1</v>
      </c>
      <c r="U133" s="177">
        <v>634471.31000000006</v>
      </c>
      <c r="V133" s="177">
        <v>47585.35</v>
      </c>
      <c r="W133" s="175" t="s">
        <v>1</v>
      </c>
      <c r="X133" s="175" t="s">
        <v>1</v>
      </c>
      <c r="Y133" s="175" t="s">
        <v>1</v>
      </c>
      <c r="Z133" s="179">
        <v>44203</v>
      </c>
    </row>
    <row r="134" spans="1:26" ht="102" x14ac:dyDescent="0.25">
      <c r="A134" s="174">
        <v>1</v>
      </c>
      <c r="B134" s="175" t="s">
        <v>382</v>
      </c>
      <c r="C134" s="175" t="s">
        <v>383</v>
      </c>
      <c r="D134" s="175" t="s">
        <v>40</v>
      </c>
      <c r="E134" s="176">
        <v>42697</v>
      </c>
      <c r="F134" s="175" t="s">
        <v>157</v>
      </c>
      <c r="G134" s="175" t="s">
        <v>158</v>
      </c>
      <c r="H134" s="175" t="s">
        <v>384</v>
      </c>
      <c r="I134" s="175">
        <v>1</v>
      </c>
      <c r="J134" s="175">
        <v>36</v>
      </c>
      <c r="K134" s="177">
        <v>487848.67</v>
      </c>
      <c r="L134" s="177">
        <v>487848.67</v>
      </c>
      <c r="M134" s="177">
        <v>414671.37</v>
      </c>
      <c r="N134" s="175" t="s">
        <v>1</v>
      </c>
      <c r="O134" s="175" t="s">
        <v>1</v>
      </c>
      <c r="P134" s="175" t="s">
        <v>1</v>
      </c>
      <c r="Q134" s="177">
        <v>36588.65</v>
      </c>
      <c r="R134" s="178" t="s">
        <v>2310</v>
      </c>
      <c r="S134" s="175" t="s">
        <v>1</v>
      </c>
      <c r="T134" s="175" t="s">
        <v>1</v>
      </c>
      <c r="U134" s="177">
        <v>463456.25</v>
      </c>
      <c r="V134" s="177">
        <v>12196.23</v>
      </c>
      <c r="W134" s="177">
        <v>24392.42</v>
      </c>
      <c r="X134" s="175" t="s">
        <v>1</v>
      </c>
      <c r="Y134" s="175" t="s">
        <v>1</v>
      </c>
      <c r="Z134" s="179">
        <v>44203</v>
      </c>
    </row>
    <row r="135" spans="1:26" ht="25.5" x14ac:dyDescent="0.25">
      <c r="A135" s="174">
        <v>1</v>
      </c>
      <c r="B135" s="175" t="s">
        <v>385</v>
      </c>
      <c r="C135" s="175" t="s">
        <v>386</v>
      </c>
      <c r="D135" s="175" t="s">
        <v>35</v>
      </c>
      <c r="E135" s="176">
        <v>43922</v>
      </c>
      <c r="F135" s="175" t="s">
        <v>301</v>
      </c>
      <c r="G135" s="175" t="s">
        <v>302</v>
      </c>
      <c r="H135" s="175"/>
      <c r="I135" s="175">
        <v>1</v>
      </c>
      <c r="J135" s="175">
        <v>35</v>
      </c>
      <c r="K135" s="177">
        <v>631241.11</v>
      </c>
      <c r="L135" s="177">
        <v>629881.11</v>
      </c>
      <c r="M135" s="177">
        <v>535398.93999999994</v>
      </c>
      <c r="N135" s="175" t="s">
        <v>1</v>
      </c>
      <c r="O135" s="175" t="s">
        <v>1</v>
      </c>
      <c r="P135" s="175" t="s">
        <v>1</v>
      </c>
      <c r="Q135" s="177">
        <v>47241.08</v>
      </c>
      <c r="R135" s="178" t="s">
        <v>2310</v>
      </c>
      <c r="S135" s="175" t="s">
        <v>1</v>
      </c>
      <c r="T135" s="175" t="s">
        <v>1</v>
      </c>
      <c r="U135" s="177">
        <v>629881.11</v>
      </c>
      <c r="V135" s="177">
        <v>47241.09</v>
      </c>
      <c r="W135" s="175" t="s">
        <v>1</v>
      </c>
      <c r="X135" s="177">
        <v>1360</v>
      </c>
      <c r="Y135" s="175" t="s">
        <v>1</v>
      </c>
      <c r="Z135" s="179">
        <v>44203</v>
      </c>
    </row>
    <row r="136" spans="1:26" ht="38.25" x14ac:dyDescent="0.25">
      <c r="A136" s="174">
        <v>1</v>
      </c>
      <c r="B136" s="175" t="s">
        <v>387</v>
      </c>
      <c r="C136" s="175" t="s">
        <v>388</v>
      </c>
      <c r="D136" s="175" t="s">
        <v>40</v>
      </c>
      <c r="E136" s="176">
        <v>42699</v>
      </c>
      <c r="F136" s="175" t="s">
        <v>389</v>
      </c>
      <c r="G136" s="175" t="s">
        <v>390</v>
      </c>
      <c r="H136" s="175" t="s">
        <v>101</v>
      </c>
      <c r="I136" s="175">
        <v>1</v>
      </c>
      <c r="J136" s="175">
        <v>24</v>
      </c>
      <c r="K136" s="177">
        <v>688595.85</v>
      </c>
      <c r="L136" s="177">
        <v>688595.85</v>
      </c>
      <c r="M136" s="177">
        <v>447587.3</v>
      </c>
      <c r="N136" s="175" t="s">
        <v>1</v>
      </c>
      <c r="O136" s="175" t="s">
        <v>1</v>
      </c>
      <c r="P136" s="175" t="s">
        <v>1</v>
      </c>
      <c r="Q136" s="175" t="s">
        <v>1</v>
      </c>
      <c r="R136" s="178" t="s">
        <v>2201</v>
      </c>
      <c r="S136" s="175" t="s">
        <v>1</v>
      </c>
      <c r="T136" s="175" t="s">
        <v>1</v>
      </c>
      <c r="U136" s="177">
        <v>447587.3</v>
      </c>
      <c r="V136" s="175" t="s">
        <v>1</v>
      </c>
      <c r="W136" s="177">
        <v>241008.55</v>
      </c>
      <c r="X136" s="175" t="s">
        <v>1</v>
      </c>
      <c r="Y136" s="175" t="s">
        <v>1</v>
      </c>
      <c r="Z136" s="179">
        <v>44203</v>
      </c>
    </row>
    <row r="137" spans="1:26" ht="51" x14ac:dyDescent="0.25">
      <c r="A137" s="174">
        <v>1</v>
      </c>
      <c r="B137" s="175" t="s">
        <v>391</v>
      </c>
      <c r="C137" s="175" t="s">
        <v>392</v>
      </c>
      <c r="D137" s="175" t="s">
        <v>40</v>
      </c>
      <c r="E137" s="176">
        <v>42697</v>
      </c>
      <c r="F137" s="175" t="s">
        <v>393</v>
      </c>
      <c r="G137" s="175" t="s">
        <v>394</v>
      </c>
      <c r="H137" s="175"/>
      <c r="I137" s="175">
        <v>1</v>
      </c>
      <c r="J137" s="175">
        <v>36</v>
      </c>
      <c r="K137" s="177">
        <v>612171.68000000005</v>
      </c>
      <c r="L137" s="177">
        <v>612171.68000000005</v>
      </c>
      <c r="M137" s="177">
        <v>520345.92</v>
      </c>
      <c r="N137" s="175" t="s">
        <v>1</v>
      </c>
      <c r="O137" s="175" t="s">
        <v>1</v>
      </c>
      <c r="P137" s="175" t="s">
        <v>1</v>
      </c>
      <c r="Q137" s="177">
        <v>45912.88</v>
      </c>
      <c r="R137" s="178" t="s">
        <v>2310</v>
      </c>
      <c r="S137" s="175" t="s">
        <v>1</v>
      </c>
      <c r="T137" s="175" t="s">
        <v>1</v>
      </c>
      <c r="U137" s="177">
        <v>566258.80000000005</v>
      </c>
      <c r="V137" s="175" t="s">
        <v>1</v>
      </c>
      <c r="W137" s="177">
        <v>45912.88</v>
      </c>
      <c r="X137" s="175" t="s">
        <v>1</v>
      </c>
      <c r="Y137" s="175" t="s">
        <v>1</v>
      </c>
      <c r="Z137" s="179">
        <v>44203</v>
      </c>
    </row>
    <row r="138" spans="1:26" ht="38.25" x14ac:dyDescent="0.25">
      <c r="A138" s="174">
        <v>1</v>
      </c>
      <c r="B138" s="175" t="s">
        <v>395</v>
      </c>
      <c r="C138" s="175" t="s">
        <v>396</v>
      </c>
      <c r="D138" s="175" t="s">
        <v>40</v>
      </c>
      <c r="E138" s="176">
        <v>42697</v>
      </c>
      <c r="F138" s="175" t="s">
        <v>47</v>
      </c>
      <c r="G138" s="175" t="s">
        <v>48</v>
      </c>
      <c r="H138" s="175"/>
      <c r="I138" s="175">
        <v>1</v>
      </c>
      <c r="J138" s="175">
        <v>36</v>
      </c>
      <c r="K138" s="177">
        <v>648187.65</v>
      </c>
      <c r="L138" s="177">
        <v>648187.65</v>
      </c>
      <c r="M138" s="177">
        <v>550959.5</v>
      </c>
      <c r="N138" s="175" t="s">
        <v>1</v>
      </c>
      <c r="O138" s="175" t="s">
        <v>1</v>
      </c>
      <c r="P138" s="175" t="s">
        <v>1</v>
      </c>
      <c r="Q138" s="177">
        <v>48614.07</v>
      </c>
      <c r="R138" s="178" t="s">
        <v>2310</v>
      </c>
      <c r="S138" s="175" t="s">
        <v>1</v>
      </c>
      <c r="T138" s="175" t="s">
        <v>1</v>
      </c>
      <c r="U138" s="177">
        <v>599573.56999999995</v>
      </c>
      <c r="V138" s="175" t="s">
        <v>1</v>
      </c>
      <c r="W138" s="177">
        <v>48614.080000000002</v>
      </c>
      <c r="X138" s="175" t="s">
        <v>1</v>
      </c>
      <c r="Y138" s="175" t="s">
        <v>1</v>
      </c>
      <c r="Z138" s="179">
        <v>44203</v>
      </c>
    </row>
    <row r="139" spans="1:26" ht="38.25" x14ac:dyDescent="0.25">
      <c r="A139" s="174">
        <v>1</v>
      </c>
      <c r="B139" s="175" t="s">
        <v>397</v>
      </c>
      <c r="C139" s="175" t="s">
        <v>398</v>
      </c>
      <c r="D139" s="175" t="s">
        <v>40</v>
      </c>
      <c r="E139" s="176">
        <v>42697</v>
      </c>
      <c r="F139" s="175" t="s">
        <v>393</v>
      </c>
      <c r="G139" s="175" t="s">
        <v>394</v>
      </c>
      <c r="H139" s="175" t="s">
        <v>165</v>
      </c>
      <c r="I139" s="175">
        <v>1</v>
      </c>
      <c r="J139" s="175">
        <v>36</v>
      </c>
      <c r="K139" s="177">
        <v>566598.35</v>
      </c>
      <c r="L139" s="177">
        <v>566598.35</v>
      </c>
      <c r="M139" s="177">
        <v>481608.6</v>
      </c>
      <c r="N139" s="175" t="s">
        <v>1</v>
      </c>
      <c r="O139" s="175" t="s">
        <v>1</v>
      </c>
      <c r="P139" s="175" t="s">
        <v>1</v>
      </c>
      <c r="Q139" s="177">
        <v>42494.87</v>
      </c>
      <c r="R139" s="178" t="s">
        <v>2310</v>
      </c>
      <c r="S139" s="175" t="s">
        <v>1</v>
      </c>
      <c r="T139" s="175" t="s">
        <v>1</v>
      </c>
      <c r="U139" s="177">
        <v>524103.47</v>
      </c>
      <c r="V139" s="175" t="s">
        <v>1</v>
      </c>
      <c r="W139" s="177">
        <v>42494.879999999997</v>
      </c>
      <c r="X139" s="175" t="s">
        <v>1</v>
      </c>
      <c r="Y139" s="175" t="s">
        <v>1</v>
      </c>
      <c r="Z139" s="179">
        <v>44203</v>
      </c>
    </row>
    <row r="140" spans="1:26" ht="38.25" x14ac:dyDescent="0.25">
      <c r="A140" s="174">
        <v>1</v>
      </c>
      <c r="B140" s="175" t="s">
        <v>399</v>
      </c>
      <c r="C140" s="175" t="s">
        <v>400</v>
      </c>
      <c r="D140" s="175" t="s">
        <v>40</v>
      </c>
      <c r="E140" s="176">
        <v>42699</v>
      </c>
      <c r="F140" s="175" t="s">
        <v>2327</v>
      </c>
      <c r="G140" s="175" t="s">
        <v>285</v>
      </c>
      <c r="H140" s="175" t="s">
        <v>180</v>
      </c>
      <c r="I140" s="175">
        <v>1</v>
      </c>
      <c r="J140" s="175">
        <v>36</v>
      </c>
      <c r="K140" s="177">
        <v>386361.16</v>
      </c>
      <c r="L140" s="177">
        <v>386361.16</v>
      </c>
      <c r="M140" s="177">
        <v>289770.87</v>
      </c>
      <c r="N140" s="175" t="s">
        <v>1</v>
      </c>
      <c r="O140" s="175" t="s">
        <v>1</v>
      </c>
      <c r="P140" s="175" t="s">
        <v>1</v>
      </c>
      <c r="Q140" s="175" t="s">
        <v>1</v>
      </c>
      <c r="R140" s="178" t="s">
        <v>2201</v>
      </c>
      <c r="S140" s="175" t="s">
        <v>1</v>
      </c>
      <c r="T140" s="175" t="s">
        <v>1</v>
      </c>
      <c r="U140" s="177">
        <v>289770.87</v>
      </c>
      <c r="V140" s="175" t="s">
        <v>1</v>
      </c>
      <c r="W140" s="177">
        <v>96590.29</v>
      </c>
      <c r="X140" s="175" t="s">
        <v>1</v>
      </c>
      <c r="Y140" s="175" t="s">
        <v>1</v>
      </c>
      <c r="Z140" s="179">
        <v>44203</v>
      </c>
    </row>
    <row r="141" spans="1:26" ht="38.25" x14ac:dyDescent="0.25">
      <c r="A141" s="174">
        <v>1</v>
      </c>
      <c r="B141" s="175" t="s">
        <v>401</v>
      </c>
      <c r="C141" s="175" t="s">
        <v>402</v>
      </c>
      <c r="D141" s="175" t="s">
        <v>35</v>
      </c>
      <c r="E141" s="176">
        <v>44001</v>
      </c>
      <c r="F141" s="175" t="s">
        <v>47</v>
      </c>
      <c r="G141" s="175" t="s">
        <v>48</v>
      </c>
      <c r="H141" s="175"/>
      <c r="I141" s="175">
        <v>1</v>
      </c>
      <c r="J141" s="175">
        <v>36</v>
      </c>
      <c r="K141" s="177">
        <v>479335.09</v>
      </c>
      <c r="L141" s="177">
        <v>479335.09</v>
      </c>
      <c r="M141" s="177">
        <v>407434.83</v>
      </c>
      <c r="N141" s="175" t="s">
        <v>1</v>
      </c>
      <c r="O141" s="175" t="s">
        <v>1</v>
      </c>
      <c r="P141" s="175" t="s">
        <v>1</v>
      </c>
      <c r="Q141" s="177">
        <v>35950.120000000003</v>
      </c>
      <c r="R141" s="178" t="s">
        <v>2310</v>
      </c>
      <c r="S141" s="175" t="s">
        <v>1</v>
      </c>
      <c r="T141" s="175" t="s">
        <v>1</v>
      </c>
      <c r="U141" s="177">
        <v>455368.33</v>
      </c>
      <c r="V141" s="177">
        <v>11983.38</v>
      </c>
      <c r="W141" s="177">
        <v>23966.76</v>
      </c>
      <c r="X141" s="175" t="s">
        <v>1</v>
      </c>
      <c r="Y141" s="175" t="s">
        <v>1</v>
      </c>
      <c r="Z141" s="179">
        <v>44203</v>
      </c>
    </row>
    <row r="142" spans="1:26" ht="25.5" x14ac:dyDescent="0.25">
      <c r="A142" s="174">
        <v>1</v>
      </c>
      <c r="B142" s="175" t="s">
        <v>403</v>
      </c>
      <c r="C142" s="175" t="s">
        <v>404</v>
      </c>
      <c r="D142" s="175" t="s">
        <v>40</v>
      </c>
      <c r="E142" s="176">
        <v>42697</v>
      </c>
      <c r="F142" s="175" t="s">
        <v>301</v>
      </c>
      <c r="G142" s="175" t="s">
        <v>302</v>
      </c>
      <c r="H142" s="175" t="s">
        <v>405</v>
      </c>
      <c r="I142" s="175">
        <v>2</v>
      </c>
      <c r="J142" s="175">
        <v>32</v>
      </c>
      <c r="K142" s="177">
        <v>623087.65</v>
      </c>
      <c r="L142" s="177">
        <v>621927.65</v>
      </c>
      <c r="M142" s="177">
        <v>528638.5</v>
      </c>
      <c r="N142" s="175" t="s">
        <v>1</v>
      </c>
      <c r="O142" s="175" t="s">
        <v>1</v>
      </c>
      <c r="P142" s="175" t="s">
        <v>1</v>
      </c>
      <c r="Q142" s="177">
        <v>46644.57</v>
      </c>
      <c r="R142" s="178" t="s">
        <v>2310</v>
      </c>
      <c r="S142" s="175" t="s">
        <v>1</v>
      </c>
      <c r="T142" s="175" t="s">
        <v>1</v>
      </c>
      <c r="U142" s="177">
        <v>575283.06999999995</v>
      </c>
      <c r="V142" s="175" t="s">
        <v>1</v>
      </c>
      <c r="W142" s="177">
        <v>46644.58</v>
      </c>
      <c r="X142" s="175" t="s">
        <v>1</v>
      </c>
      <c r="Y142" s="177">
        <v>1160</v>
      </c>
      <c r="Z142" s="179">
        <v>44203</v>
      </c>
    </row>
    <row r="143" spans="1:26" ht="51" x14ac:dyDescent="0.25">
      <c r="A143" s="174">
        <v>1</v>
      </c>
      <c r="B143" s="175" t="s">
        <v>406</v>
      </c>
      <c r="C143" s="175" t="s">
        <v>407</v>
      </c>
      <c r="D143" s="175" t="s">
        <v>40</v>
      </c>
      <c r="E143" s="176">
        <v>42698</v>
      </c>
      <c r="F143" s="175" t="s">
        <v>408</v>
      </c>
      <c r="G143" s="175" t="s">
        <v>409</v>
      </c>
      <c r="H143" s="175"/>
      <c r="I143" s="175">
        <v>1</v>
      </c>
      <c r="J143" s="175">
        <v>36</v>
      </c>
      <c r="K143" s="177">
        <v>583131.25</v>
      </c>
      <c r="L143" s="177">
        <v>583131.25</v>
      </c>
      <c r="M143" s="177">
        <v>495661.57</v>
      </c>
      <c r="N143" s="175" t="s">
        <v>1</v>
      </c>
      <c r="O143" s="175" t="s">
        <v>1</v>
      </c>
      <c r="P143" s="175" t="s">
        <v>1</v>
      </c>
      <c r="Q143" s="177">
        <v>43734.84</v>
      </c>
      <c r="R143" s="178" t="s">
        <v>2310</v>
      </c>
      <c r="S143" s="175" t="s">
        <v>1</v>
      </c>
      <c r="T143" s="175" t="s">
        <v>1</v>
      </c>
      <c r="U143" s="177">
        <v>539396.41</v>
      </c>
      <c r="V143" s="175" t="s">
        <v>1</v>
      </c>
      <c r="W143" s="177">
        <v>43734.84</v>
      </c>
      <c r="X143" s="175" t="s">
        <v>1</v>
      </c>
      <c r="Y143" s="175" t="s">
        <v>1</v>
      </c>
      <c r="Z143" s="179">
        <v>44203</v>
      </c>
    </row>
    <row r="144" spans="1:26" ht="63.75" x14ac:dyDescent="0.25">
      <c r="A144" s="174">
        <v>1</v>
      </c>
      <c r="B144" s="175" t="s">
        <v>410</v>
      </c>
      <c r="C144" s="175" t="s">
        <v>411</v>
      </c>
      <c r="D144" s="175" t="s">
        <v>35</v>
      </c>
      <c r="E144" s="176">
        <v>43945</v>
      </c>
      <c r="F144" s="175" t="s">
        <v>66</v>
      </c>
      <c r="G144" s="175" t="s">
        <v>67</v>
      </c>
      <c r="H144" s="175" t="s">
        <v>412</v>
      </c>
      <c r="I144" s="175">
        <v>3</v>
      </c>
      <c r="J144" s="175">
        <v>35</v>
      </c>
      <c r="K144" s="177">
        <v>641084.39</v>
      </c>
      <c r="L144" s="177">
        <v>641084.39</v>
      </c>
      <c r="M144" s="177">
        <v>544921.73</v>
      </c>
      <c r="N144" s="175" t="s">
        <v>1</v>
      </c>
      <c r="O144" s="175" t="s">
        <v>1</v>
      </c>
      <c r="P144" s="175" t="s">
        <v>1</v>
      </c>
      <c r="Q144" s="177">
        <v>48081.33</v>
      </c>
      <c r="R144" s="178" t="s">
        <v>2310</v>
      </c>
      <c r="S144" s="175" t="s">
        <v>1</v>
      </c>
      <c r="T144" s="175" t="s">
        <v>1</v>
      </c>
      <c r="U144" s="177">
        <v>621274.88</v>
      </c>
      <c r="V144" s="177">
        <v>28271.82</v>
      </c>
      <c r="W144" s="177">
        <v>19809.509999999998</v>
      </c>
      <c r="X144" s="175" t="s">
        <v>1</v>
      </c>
      <c r="Y144" s="175" t="s">
        <v>1</v>
      </c>
      <c r="Z144" s="179">
        <v>44203</v>
      </c>
    </row>
    <row r="145" spans="1:26" ht="38.25" x14ac:dyDescent="0.25">
      <c r="A145" s="174">
        <v>1</v>
      </c>
      <c r="B145" s="175" t="s">
        <v>413</v>
      </c>
      <c r="C145" s="175" t="s">
        <v>414</v>
      </c>
      <c r="D145" s="175" t="s">
        <v>40</v>
      </c>
      <c r="E145" s="176">
        <v>42698</v>
      </c>
      <c r="F145" s="175" t="s">
        <v>415</v>
      </c>
      <c r="G145" s="175" t="s">
        <v>416</v>
      </c>
      <c r="H145" s="175" t="s">
        <v>49</v>
      </c>
      <c r="I145" s="175">
        <v>2</v>
      </c>
      <c r="J145" s="175">
        <v>30</v>
      </c>
      <c r="K145" s="177">
        <v>798998.1</v>
      </c>
      <c r="L145" s="177">
        <v>783998.1</v>
      </c>
      <c r="M145" s="177">
        <v>593037.32999999996</v>
      </c>
      <c r="N145" s="175" t="s">
        <v>1</v>
      </c>
      <c r="O145" s="175" t="s">
        <v>1</v>
      </c>
      <c r="P145" s="175" t="s">
        <v>1</v>
      </c>
      <c r="Q145" s="175" t="s">
        <v>1</v>
      </c>
      <c r="R145" s="178" t="s">
        <v>2201</v>
      </c>
      <c r="S145" s="175" t="s">
        <v>1</v>
      </c>
      <c r="T145" s="175" t="s">
        <v>1</v>
      </c>
      <c r="U145" s="177">
        <v>593037.32999999996</v>
      </c>
      <c r="V145" s="175" t="s">
        <v>1</v>
      </c>
      <c r="W145" s="177">
        <v>190960.77</v>
      </c>
      <c r="X145" s="175" t="s">
        <v>1</v>
      </c>
      <c r="Y145" s="177">
        <v>15000</v>
      </c>
      <c r="Z145" s="179">
        <v>44203</v>
      </c>
    </row>
    <row r="146" spans="1:26" ht="25.5" x14ac:dyDescent="0.25">
      <c r="A146" s="174">
        <v>1</v>
      </c>
      <c r="B146" s="175" t="s">
        <v>417</v>
      </c>
      <c r="C146" s="175" t="s">
        <v>418</v>
      </c>
      <c r="D146" s="175" t="s">
        <v>40</v>
      </c>
      <c r="E146" s="176">
        <v>42698</v>
      </c>
      <c r="F146" s="175" t="s">
        <v>419</v>
      </c>
      <c r="G146" s="175" t="s">
        <v>420</v>
      </c>
      <c r="H146" s="175"/>
      <c r="I146" s="175">
        <v>1</v>
      </c>
      <c r="J146" s="175">
        <v>18</v>
      </c>
      <c r="K146" s="177">
        <v>747513.26</v>
      </c>
      <c r="L146" s="177">
        <v>747513.26</v>
      </c>
      <c r="M146" s="177">
        <v>598010.6</v>
      </c>
      <c r="N146" s="175" t="s">
        <v>1</v>
      </c>
      <c r="O146" s="175" t="s">
        <v>1</v>
      </c>
      <c r="P146" s="175" t="s">
        <v>1</v>
      </c>
      <c r="Q146" s="175" t="s">
        <v>1</v>
      </c>
      <c r="R146" s="178" t="s">
        <v>2201</v>
      </c>
      <c r="S146" s="175" t="s">
        <v>1</v>
      </c>
      <c r="T146" s="175" t="s">
        <v>1</v>
      </c>
      <c r="U146" s="177">
        <v>598010.6</v>
      </c>
      <c r="V146" s="175" t="s">
        <v>1</v>
      </c>
      <c r="W146" s="177">
        <v>149502.66</v>
      </c>
      <c r="X146" s="175" t="s">
        <v>1</v>
      </c>
      <c r="Y146" s="175" t="s">
        <v>1</v>
      </c>
      <c r="Z146" s="179">
        <v>44203</v>
      </c>
    </row>
    <row r="147" spans="1:26" ht="63.75" x14ac:dyDescent="0.25">
      <c r="A147" s="174">
        <v>1</v>
      </c>
      <c r="B147" s="175" t="s">
        <v>421</v>
      </c>
      <c r="C147" s="175" t="s">
        <v>422</v>
      </c>
      <c r="D147" s="175" t="s">
        <v>35</v>
      </c>
      <c r="E147" s="176">
        <v>44019</v>
      </c>
      <c r="F147" s="175" t="s">
        <v>54</v>
      </c>
      <c r="G147" s="175" t="s">
        <v>55</v>
      </c>
      <c r="H147" s="175"/>
      <c r="I147" s="175">
        <v>2</v>
      </c>
      <c r="J147" s="175">
        <v>36</v>
      </c>
      <c r="K147" s="177">
        <v>627233.9</v>
      </c>
      <c r="L147" s="177">
        <v>610652.81000000006</v>
      </c>
      <c r="M147" s="177">
        <v>519054.89</v>
      </c>
      <c r="N147" s="175" t="s">
        <v>1</v>
      </c>
      <c r="O147" s="175" t="s">
        <v>1</v>
      </c>
      <c r="P147" s="175" t="s">
        <v>1</v>
      </c>
      <c r="Q147" s="177">
        <v>45798.96</v>
      </c>
      <c r="R147" s="178" t="s">
        <v>2310</v>
      </c>
      <c r="S147" s="175" t="s">
        <v>1</v>
      </c>
      <c r="T147" s="175" t="s">
        <v>1</v>
      </c>
      <c r="U147" s="177">
        <v>568151.38</v>
      </c>
      <c r="V147" s="177">
        <v>3297.53</v>
      </c>
      <c r="W147" s="177">
        <v>42501.43</v>
      </c>
      <c r="X147" s="177">
        <v>16581.09</v>
      </c>
      <c r="Y147" s="175" t="s">
        <v>1</v>
      </c>
      <c r="Z147" s="179">
        <v>44203</v>
      </c>
    </row>
    <row r="148" spans="1:26" ht="38.25" x14ac:dyDescent="0.25">
      <c r="A148" s="174">
        <v>1</v>
      </c>
      <c r="B148" s="175" t="s">
        <v>423</v>
      </c>
      <c r="C148" s="175" t="s">
        <v>424</v>
      </c>
      <c r="D148" s="175" t="s">
        <v>35</v>
      </c>
      <c r="E148" s="176">
        <v>44050</v>
      </c>
      <c r="F148" s="175" t="s">
        <v>54</v>
      </c>
      <c r="G148" s="175" t="s">
        <v>55</v>
      </c>
      <c r="H148" s="175"/>
      <c r="I148" s="175">
        <v>1</v>
      </c>
      <c r="J148" s="175">
        <v>36</v>
      </c>
      <c r="K148" s="177">
        <v>640088.01</v>
      </c>
      <c r="L148" s="177">
        <v>640088.01</v>
      </c>
      <c r="M148" s="177">
        <v>544074.81000000006</v>
      </c>
      <c r="N148" s="175" t="s">
        <v>1</v>
      </c>
      <c r="O148" s="175" t="s">
        <v>1</v>
      </c>
      <c r="P148" s="175" t="s">
        <v>1</v>
      </c>
      <c r="Q148" s="177">
        <v>48006.6</v>
      </c>
      <c r="R148" s="178" t="s">
        <v>2310</v>
      </c>
      <c r="S148" s="175" t="s">
        <v>1</v>
      </c>
      <c r="T148" s="175" t="s">
        <v>1</v>
      </c>
      <c r="U148" s="177">
        <v>608083.61</v>
      </c>
      <c r="V148" s="177">
        <v>16002.2</v>
      </c>
      <c r="W148" s="177">
        <v>32004.400000000001</v>
      </c>
      <c r="X148" s="175" t="s">
        <v>1</v>
      </c>
      <c r="Y148" s="175" t="s">
        <v>1</v>
      </c>
      <c r="Z148" s="179">
        <v>44203</v>
      </c>
    </row>
    <row r="149" spans="1:26" ht="38.25" x14ac:dyDescent="0.25">
      <c r="A149" s="174">
        <v>1</v>
      </c>
      <c r="B149" s="175" t="s">
        <v>425</v>
      </c>
      <c r="C149" s="175" t="s">
        <v>426</v>
      </c>
      <c r="D149" s="175" t="s">
        <v>40</v>
      </c>
      <c r="E149" s="176">
        <v>42698</v>
      </c>
      <c r="F149" s="175" t="s">
        <v>47</v>
      </c>
      <c r="G149" s="175" t="s">
        <v>48</v>
      </c>
      <c r="H149" s="175"/>
      <c r="I149" s="175">
        <v>2</v>
      </c>
      <c r="J149" s="175">
        <v>36</v>
      </c>
      <c r="K149" s="177">
        <v>551292</v>
      </c>
      <c r="L149" s="177">
        <v>551292</v>
      </c>
      <c r="M149" s="177">
        <v>468598.2</v>
      </c>
      <c r="N149" s="175" t="s">
        <v>1</v>
      </c>
      <c r="O149" s="175" t="s">
        <v>1</v>
      </c>
      <c r="P149" s="175" t="s">
        <v>1</v>
      </c>
      <c r="Q149" s="177">
        <v>41346.9</v>
      </c>
      <c r="R149" s="178" t="s">
        <v>2310</v>
      </c>
      <c r="S149" s="175" t="s">
        <v>1</v>
      </c>
      <c r="T149" s="175" t="s">
        <v>1</v>
      </c>
      <c r="U149" s="177">
        <v>509945.1</v>
      </c>
      <c r="V149" s="175" t="s">
        <v>1</v>
      </c>
      <c r="W149" s="177">
        <v>41346.9</v>
      </c>
      <c r="X149" s="175" t="s">
        <v>1</v>
      </c>
      <c r="Y149" s="175" t="s">
        <v>1</v>
      </c>
      <c r="Z149" s="179">
        <v>44203</v>
      </c>
    </row>
    <row r="150" spans="1:26" ht="51" x14ac:dyDescent="0.25">
      <c r="A150" s="174">
        <v>1</v>
      </c>
      <c r="B150" s="175" t="s">
        <v>427</v>
      </c>
      <c r="C150" s="175" t="s">
        <v>428</v>
      </c>
      <c r="D150" s="175" t="s">
        <v>40</v>
      </c>
      <c r="E150" s="176">
        <v>42698</v>
      </c>
      <c r="F150" s="175" t="s">
        <v>54</v>
      </c>
      <c r="G150" s="175" t="s">
        <v>55</v>
      </c>
      <c r="H150" s="175"/>
      <c r="I150" s="175">
        <v>1</v>
      </c>
      <c r="J150" s="175">
        <v>36</v>
      </c>
      <c r="K150" s="177">
        <v>643022.25</v>
      </c>
      <c r="L150" s="177">
        <v>643022.25</v>
      </c>
      <c r="M150" s="177">
        <v>546568.92000000004</v>
      </c>
      <c r="N150" s="175" t="s">
        <v>1</v>
      </c>
      <c r="O150" s="175" t="s">
        <v>1</v>
      </c>
      <c r="P150" s="175" t="s">
        <v>1</v>
      </c>
      <c r="Q150" s="177">
        <v>48226.65</v>
      </c>
      <c r="R150" s="178" t="s">
        <v>2310</v>
      </c>
      <c r="S150" s="175" t="s">
        <v>1</v>
      </c>
      <c r="T150" s="175" t="s">
        <v>1</v>
      </c>
      <c r="U150" s="177">
        <v>594795.56999999995</v>
      </c>
      <c r="V150" s="175" t="s">
        <v>1</v>
      </c>
      <c r="W150" s="177">
        <v>48226.68</v>
      </c>
      <c r="X150" s="175" t="s">
        <v>1</v>
      </c>
      <c r="Y150" s="175" t="s">
        <v>1</v>
      </c>
      <c r="Z150" s="179">
        <v>44203</v>
      </c>
    </row>
    <row r="151" spans="1:26" ht="38.25" x14ac:dyDescent="0.25">
      <c r="A151" s="174">
        <v>1</v>
      </c>
      <c r="B151" s="175" t="s">
        <v>429</v>
      </c>
      <c r="C151" s="175" t="s">
        <v>430</v>
      </c>
      <c r="D151" s="175" t="s">
        <v>40</v>
      </c>
      <c r="E151" s="176">
        <v>42698</v>
      </c>
      <c r="F151" s="175" t="s">
        <v>431</v>
      </c>
      <c r="G151" s="175" t="s">
        <v>432</v>
      </c>
      <c r="H151" s="175"/>
      <c r="I151" s="175">
        <v>1</v>
      </c>
      <c r="J151" s="175">
        <v>33</v>
      </c>
      <c r="K151" s="177">
        <v>1135701</v>
      </c>
      <c r="L151" s="177">
        <v>968100</v>
      </c>
      <c r="M151" s="177">
        <v>968100</v>
      </c>
      <c r="N151" s="175" t="s">
        <v>1</v>
      </c>
      <c r="O151" s="175" t="s">
        <v>1</v>
      </c>
      <c r="P151" s="175" t="s">
        <v>1</v>
      </c>
      <c r="Q151" s="175" t="s">
        <v>1</v>
      </c>
      <c r="R151" s="178" t="s">
        <v>2201</v>
      </c>
      <c r="S151" s="175" t="s">
        <v>1</v>
      </c>
      <c r="T151" s="175" t="s">
        <v>1</v>
      </c>
      <c r="U151" s="177">
        <v>968100</v>
      </c>
      <c r="V151" s="175" t="s">
        <v>1</v>
      </c>
      <c r="W151" s="175" t="s">
        <v>1</v>
      </c>
      <c r="X151" s="177">
        <v>167601</v>
      </c>
      <c r="Y151" s="175" t="s">
        <v>1</v>
      </c>
      <c r="Z151" s="179">
        <v>44203</v>
      </c>
    </row>
    <row r="152" spans="1:26" ht="127.5" x14ac:dyDescent="0.25">
      <c r="A152" s="174">
        <v>1</v>
      </c>
      <c r="B152" s="175" t="s">
        <v>433</v>
      </c>
      <c r="C152" s="175" t="s">
        <v>434</v>
      </c>
      <c r="D152" s="175" t="s">
        <v>40</v>
      </c>
      <c r="E152" s="176">
        <v>42698</v>
      </c>
      <c r="F152" s="175" t="s">
        <v>54</v>
      </c>
      <c r="G152" s="175" t="s">
        <v>55</v>
      </c>
      <c r="H152" s="175"/>
      <c r="I152" s="175">
        <v>1</v>
      </c>
      <c r="J152" s="175">
        <v>24</v>
      </c>
      <c r="K152" s="177">
        <v>245298.34</v>
      </c>
      <c r="L152" s="177">
        <v>245298.34</v>
      </c>
      <c r="M152" s="177">
        <v>208503.59</v>
      </c>
      <c r="N152" s="175" t="s">
        <v>1</v>
      </c>
      <c r="O152" s="175" t="s">
        <v>1</v>
      </c>
      <c r="P152" s="175" t="s">
        <v>1</v>
      </c>
      <c r="Q152" s="177">
        <v>18397.38</v>
      </c>
      <c r="R152" s="178" t="s">
        <v>2310</v>
      </c>
      <c r="S152" s="175" t="s">
        <v>1</v>
      </c>
      <c r="T152" s="175" t="s">
        <v>1</v>
      </c>
      <c r="U152" s="177">
        <v>226900.97</v>
      </c>
      <c r="V152" s="175" t="s">
        <v>1</v>
      </c>
      <c r="W152" s="177">
        <v>18397.37</v>
      </c>
      <c r="X152" s="175" t="s">
        <v>1</v>
      </c>
      <c r="Y152" s="175" t="s">
        <v>1</v>
      </c>
      <c r="Z152" s="179">
        <v>44203</v>
      </c>
    </row>
    <row r="153" spans="1:26" ht="38.25" x14ac:dyDescent="0.25">
      <c r="A153" s="174">
        <v>1</v>
      </c>
      <c r="B153" s="175" t="s">
        <v>435</v>
      </c>
      <c r="C153" s="175" t="s">
        <v>436</v>
      </c>
      <c r="D153" s="175" t="s">
        <v>40</v>
      </c>
      <c r="E153" s="176">
        <v>42698</v>
      </c>
      <c r="F153" s="175" t="s">
        <v>66</v>
      </c>
      <c r="G153" s="175" t="s">
        <v>67</v>
      </c>
      <c r="H153" s="175"/>
      <c r="I153" s="175">
        <v>1</v>
      </c>
      <c r="J153" s="175">
        <v>36</v>
      </c>
      <c r="K153" s="177">
        <v>511498.5</v>
      </c>
      <c r="L153" s="177">
        <v>511498.5</v>
      </c>
      <c r="M153" s="177">
        <v>434773.72</v>
      </c>
      <c r="N153" s="175" t="s">
        <v>1</v>
      </c>
      <c r="O153" s="175" t="s">
        <v>1</v>
      </c>
      <c r="P153" s="175" t="s">
        <v>1</v>
      </c>
      <c r="Q153" s="177">
        <v>38362.39</v>
      </c>
      <c r="R153" s="178" t="s">
        <v>2310</v>
      </c>
      <c r="S153" s="175" t="s">
        <v>1</v>
      </c>
      <c r="T153" s="175" t="s">
        <v>1</v>
      </c>
      <c r="U153" s="177">
        <v>473136.11</v>
      </c>
      <c r="V153" s="175" t="s">
        <v>1</v>
      </c>
      <c r="W153" s="177">
        <v>38362.39</v>
      </c>
      <c r="X153" s="175" t="s">
        <v>1</v>
      </c>
      <c r="Y153" s="175" t="s">
        <v>1</v>
      </c>
      <c r="Z153" s="179">
        <v>44203</v>
      </c>
    </row>
    <row r="154" spans="1:26" ht="38.25" x14ac:dyDescent="0.25">
      <c r="A154" s="174">
        <v>1</v>
      </c>
      <c r="B154" s="175" t="s">
        <v>437</v>
      </c>
      <c r="C154" s="175" t="s">
        <v>438</v>
      </c>
      <c r="D154" s="175" t="s">
        <v>104</v>
      </c>
      <c r="E154" s="176">
        <v>42793</v>
      </c>
      <c r="F154" s="175" t="s">
        <v>54</v>
      </c>
      <c r="G154" s="175" t="s">
        <v>55</v>
      </c>
      <c r="H154" s="175"/>
      <c r="I154" s="175">
        <v>1</v>
      </c>
      <c r="J154" s="175">
        <v>36</v>
      </c>
      <c r="K154" s="177">
        <v>647339.23</v>
      </c>
      <c r="L154" s="177">
        <v>647339.23</v>
      </c>
      <c r="M154" s="177">
        <v>550238.34</v>
      </c>
      <c r="N154" s="175" t="s">
        <v>1</v>
      </c>
      <c r="O154" s="175" t="s">
        <v>1</v>
      </c>
      <c r="P154" s="175" t="s">
        <v>1</v>
      </c>
      <c r="Q154" s="177">
        <v>48550.44</v>
      </c>
      <c r="R154" s="178" t="s">
        <v>2310</v>
      </c>
      <c r="S154" s="175" t="s">
        <v>1</v>
      </c>
      <c r="T154" s="175" t="s">
        <v>1</v>
      </c>
      <c r="U154" s="177">
        <v>647339.23</v>
      </c>
      <c r="V154" s="177">
        <v>48550.45</v>
      </c>
      <c r="W154" s="175" t="s">
        <v>1</v>
      </c>
      <c r="X154" s="175" t="s">
        <v>1</v>
      </c>
      <c r="Y154" s="175" t="s">
        <v>1</v>
      </c>
      <c r="Z154" s="179">
        <v>44203</v>
      </c>
    </row>
    <row r="155" spans="1:26" ht="25.5" x14ac:dyDescent="0.25">
      <c r="A155" s="174">
        <v>1</v>
      </c>
      <c r="B155" s="175" t="s">
        <v>439</v>
      </c>
      <c r="C155" s="175" t="s">
        <v>440</v>
      </c>
      <c r="D155" s="175" t="s">
        <v>40</v>
      </c>
      <c r="E155" s="176">
        <v>42698</v>
      </c>
      <c r="F155" s="175" t="s">
        <v>139</v>
      </c>
      <c r="G155" s="175" t="s">
        <v>140</v>
      </c>
      <c r="H155" s="175"/>
      <c r="I155" s="175">
        <v>1</v>
      </c>
      <c r="J155" s="175">
        <v>36</v>
      </c>
      <c r="K155" s="177">
        <v>577232.80000000005</v>
      </c>
      <c r="L155" s="177">
        <v>577232.80000000005</v>
      </c>
      <c r="M155" s="177">
        <v>490647.88</v>
      </c>
      <c r="N155" s="175" t="s">
        <v>1</v>
      </c>
      <c r="O155" s="175" t="s">
        <v>1</v>
      </c>
      <c r="P155" s="175" t="s">
        <v>1</v>
      </c>
      <c r="Q155" s="177">
        <v>43292.46</v>
      </c>
      <c r="R155" s="178" t="s">
        <v>2310</v>
      </c>
      <c r="S155" s="175" t="s">
        <v>1</v>
      </c>
      <c r="T155" s="175" t="s">
        <v>1</v>
      </c>
      <c r="U155" s="177">
        <v>577232.80000000005</v>
      </c>
      <c r="V155" s="177">
        <v>43292.46</v>
      </c>
      <c r="W155" s="175" t="s">
        <v>1</v>
      </c>
      <c r="X155" s="175" t="s">
        <v>1</v>
      </c>
      <c r="Y155" s="175" t="s">
        <v>1</v>
      </c>
      <c r="Z155" s="179">
        <v>44203</v>
      </c>
    </row>
    <row r="156" spans="1:26" ht="25.5" x14ac:dyDescent="0.25">
      <c r="A156" s="174">
        <v>1</v>
      </c>
      <c r="B156" s="175" t="s">
        <v>441</v>
      </c>
      <c r="C156" s="175" t="s">
        <v>442</v>
      </c>
      <c r="D156" s="175" t="s">
        <v>40</v>
      </c>
      <c r="E156" s="176">
        <v>42699</v>
      </c>
      <c r="F156" s="175" t="s">
        <v>443</v>
      </c>
      <c r="G156" s="175" t="s">
        <v>444</v>
      </c>
      <c r="H156" s="175" t="s">
        <v>445</v>
      </c>
      <c r="I156" s="175">
        <v>2</v>
      </c>
      <c r="J156" s="175">
        <v>18</v>
      </c>
      <c r="K156" s="177">
        <v>162806.25</v>
      </c>
      <c r="L156" s="177">
        <v>162806.25</v>
      </c>
      <c r="M156" s="177">
        <v>138385.31</v>
      </c>
      <c r="N156" s="175" t="s">
        <v>1</v>
      </c>
      <c r="O156" s="175" t="s">
        <v>1</v>
      </c>
      <c r="P156" s="175" t="s">
        <v>1</v>
      </c>
      <c r="Q156" s="177">
        <v>12210.47</v>
      </c>
      <c r="R156" s="178" t="s">
        <v>2310</v>
      </c>
      <c r="S156" s="175" t="s">
        <v>1</v>
      </c>
      <c r="T156" s="175" t="s">
        <v>1</v>
      </c>
      <c r="U156" s="177">
        <v>162806.25</v>
      </c>
      <c r="V156" s="177">
        <v>12210.47</v>
      </c>
      <c r="W156" s="175" t="s">
        <v>1</v>
      </c>
      <c r="X156" s="175" t="s">
        <v>1</v>
      </c>
      <c r="Y156" s="175" t="s">
        <v>1</v>
      </c>
      <c r="Z156" s="179">
        <v>44203</v>
      </c>
    </row>
    <row r="157" spans="1:26" ht="76.5" x14ac:dyDescent="0.25">
      <c r="A157" s="174">
        <v>1</v>
      </c>
      <c r="B157" s="175" t="s">
        <v>446</v>
      </c>
      <c r="C157" s="175" t="s">
        <v>447</v>
      </c>
      <c r="D157" s="175" t="s">
        <v>40</v>
      </c>
      <c r="E157" s="176">
        <v>42698</v>
      </c>
      <c r="F157" s="175" t="s">
        <v>54</v>
      </c>
      <c r="G157" s="175" t="s">
        <v>55</v>
      </c>
      <c r="H157" s="175" t="s">
        <v>180</v>
      </c>
      <c r="I157" s="175">
        <v>1</v>
      </c>
      <c r="J157" s="175">
        <v>36</v>
      </c>
      <c r="K157" s="177">
        <v>480000</v>
      </c>
      <c r="L157" s="177">
        <v>480000</v>
      </c>
      <c r="M157" s="177">
        <v>408000</v>
      </c>
      <c r="N157" s="175" t="s">
        <v>1</v>
      </c>
      <c r="O157" s="175" t="s">
        <v>1</v>
      </c>
      <c r="P157" s="175" t="s">
        <v>1</v>
      </c>
      <c r="Q157" s="177">
        <v>36000</v>
      </c>
      <c r="R157" s="178" t="s">
        <v>2310</v>
      </c>
      <c r="S157" s="175" t="s">
        <v>1</v>
      </c>
      <c r="T157" s="175" t="s">
        <v>1</v>
      </c>
      <c r="U157" s="177">
        <v>444000</v>
      </c>
      <c r="V157" s="175" t="s">
        <v>1</v>
      </c>
      <c r="W157" s="177">
        <v>36000</v>
      </c>
      <c r="X157" s="175" t="s">
        <v>1</v>
      </c>
      <c r="Y157" s="175" t="s">
        <v>1</v>
      </c>
      <c r="Z157" s="179">
        <v>44203</v>
      </c>
    </row>
    <row r="158" spans="1:26" ht="51" x14ac:dyDescent="0.25">
      <c r="A158" s="174">
        <v>1</v>
      </c>
      <c r="B158" s="175" t="s">
        <v>448</v>
      </c>
      <c r="C158" s="175" t="s">
        <v>449</v>
      </c>
      <c r="D158" s="175" t="s">
        <v>40</v>
      </c>
      <c r="E158" s="176">
        <v>42698</v>
      </c>
      <c r="F158" s="175" t="s">
        <v>393</v>
      </c>
      <c r="G158" s="175" t="s">
        <v>394</v>
      </c>
      <c r="H158" s="175" t="s">
        <v>450</v>
      </c>
      <c r="I158" s="175">
        <v>2</v>
      </c>
      <c r="J158" s="175">
        <v>36</v>
      </c>
      <c r="K158" s="177">
        <v>648630.4</v>
      </c>
      <c r="L158" s="177">
        <v>648630.4</v>
      </c>
      <c r="M158" s="177">
        <v>551335.84</v>
      </c>
      <c r="N158" s="175" t="s">
        <v>1</v>
      </c>
      <c r="O158" s="175" t="s">
        <v>1</v>
      </c>
      <c r="P158" s="175" t="s">
        <v>1</v>
      </c>
      <c r="Q158" s="177">
        <v>48647.28</v>
      </c>
      <c r="R158" s="178" t="s">
        <v>2310</v>
      </c>
      <c r="S158" s="175" t="s">
        <v>1</v>
      </c>
      <c r="T158" s="175" t="s">
        <v>1</v>
      </c>
      <c r="U158" s="177">
        <v>599983.12</v>
      </c>
      <c r="V158" s="175" t="s">
        <v>1</v>
      </c>
      <c r="W158" s="177">
        <v>48647.28</v>
      </c>
      <c r="X158" s="175" t="s">
        <v>1</v>
      </c>
      <c r="Y158" s="175" t="s">
        <v>1</v>
      </c>
      <c r="Z158" s="179">
        <v>44203</v>
      </c>
    </row>
    <row r="159" spans="1:26" ht="38.25" x14ac:dyDescent="0.25">
      <c r="A159" s="174">
        <v>1</v>
      </c>
      <c r="B159" s="175" t="s">
        <v>451</v>
      </c>
      <c r="C159" s="175" t="s">
        <v>452</v>
      </c>
      <c r="D159" s="175" t="s">
        <v>40</v>
      </c>
      <c r="E159" s="176">
        <v>42699</v>
      </c>
      <c r="F159" s="175" t="s">
        <v>393</v>
      </c>
      <c r="G159" s="175" t="s">
        <v>394</v>
      </c>
      <c r="H159" s="175" t="s">
        <v>453</v>
      </c>
      <c r="I159" s="175">
        <v>2</v>
      </c>
      <c r="J159" s="175">
        <v>36</v>
      </c>
      <c r="K159" s="177">
        <v>639097.42000000004</v>
      </c>
      <c r="L159" s="177">
        <v>639097.42000000004</v>
      </c>
      <c r="M159" s="177">
        <v>543232.80000000005</v>
      </c>
      <c r="N159" s="175" t="s">
        <v>1</v>
      </c>
      <c r="O159" s="175" t="s">
        <v>1</v>
      </c>
      <c r="P159" s="175" t="s">
        <v>1</v>
      </c>
      <c r="Q159" s="177">
        <v>47932.31</v>
      </c>
      <c r="R159" s="178" t="s">
        <v>2310</v>
      </c>
      <c r="S159" s="175" t="s">
        <v>1</v>
      </c>
      <c r="T159" s="175" t="s">
        <v>1</v>
      </c>
      <c r="U159" s="177">
        <v>599093.18999999994</v>
      </c>
      <c r="V159" s="177">
        <v>7928.08</v>
      </c>
      <c r="W159" s="177">
        <v>40004.230000000003</v>
      </c>
      <c r="X159" s="175" t="s">
        <v>1</v>
      </c>
      <c r="Y159" s="175" t="s">
        <v>1</v>
      </c>
      <c r="Z159" s="179">
        <v>44203</v>
      </c>
    </row>
    <row r="160" spans="1:26" ht="38.25" x14ac:dyDescent="0.25">
      <c r="A160" s="174">
        <v>1</v>
      </c>
      <c r="B160" s="175" t="s">
        <v>454</v>
      </c>
      <c r="C160" s="175" t="s">
        <v>455</v>
      </c>
      <c r="D160" s="175" t="s">
        <v>35</v>
      </c>
      <c r="E160" s="176">
        <v>44020</v>
      </c>
      <c r="F160" s="175" t="s">
        <v>47</v>
      </c>
      <c r="G160" s="175" t="s">
        <v>48</v>
      </c>
      <c r="H160" s="175"/>
      <c r="I160" s="175">
        <v>1</v>
      </c>
      <c r="J160" s="175">
        <v>36</v>
      </c>
      <c r="K160" s="177">
        <v>520678.47</v>
      </c>
      <c r="L160" s="177">
        <v>520678.47</v>
      </c>
      <c r="M160" s="177">
        <v>442576.67</v>
      </c>
      <c r="N160" s="175" t="s">
        <v>1</v>
      </c>
      <c r="O160" s="175" t="s">
        <v>1</v>
      </c>
      <c r="P160" s="175" t="s">
        <v>1</v>
      </c>
      <c r="Q160" s="177">
        <v>39050.9</v>
      </c>
      <c r="R160" s="178" t="s">
        <v>2310</v>
      </c>
      <c r="S160" s="175" t="s">
        <v>1</v>
      </c>
      <c r="T160" s="175" t="s">
        <v>1</v>
      </c>
      <c r="U160" s="177">
        <v>520678.47</v>
      </c>
      <c r="V160" s="177">
        <v>39050.9</v>
      </c>
      <c r="W160" s="175" t="s">
        <v>1</v>
      </c>
      <c r="X160" s="175" t="s">
        <v>1</v>
      </c>
      <c r="Y160" s="175" t="s">
        <v>1</v>
      </c>
      <c r="Z160" s="179">
        <v>44203</v>
      </c>
    </row>
    <row r="161" spans="1:26" ht="102" x14ac:dyDescent="0.25">
      <c r="A161" s="174">
        <v>1</v>
      </c>
      <c r="B161" s="175" t="s">
        <v>456</v>
      </c>
      <c r="C161" s="175" t="s">
        <v>457</v>
      </c>
      <c r="D161" s="175" t="s">
        <v>40</v>
      </c>
      <c r="E161" s="176">
        <v>42698</v>
      </c>
      <c r="F161" s="175" t="s">
        <v>47</v>
      </c>
      <c r="G161" s="175" t="s">
        <v>48</v>
      </c>
      <c r="H161" s="175"/>
      <c r="I161" s="175">
        <v>1</v>
      </c>
      <c r="J161" s="175">
        <v>30</v>
      </c>
      <c r="K161" s="177">
        <v>642591.30000000005</v>
      </c>
      <c r="L161" s="177">
        <v>642591.30000000005</v>
      </c>
      <c r="M161" s="177">
        <v>546202.6</v>
      </c>
      <c r="N161" s="175" t="s">
        <v>1</v>
      </c>
      <c r="O161" s="175" t="s">
        <v>1</v>
      </c>
      <c r="P161" s="175" t="s">
        <v>1</v>
      </c>
      <c r="Q161" s="177">
        <v>48194.35</v>
      </c>
      <c r="R161" s="178" t="s">
        <v>2310</v>
      </c>
      <c r="S161" s="175" t="s">
        <v>1</v>
      </c>
      <c r="T161" s="175" t="s">
        <v>1</v>
      </c>
      <c r="U161" s="177">
        <v>594396.94999999995</v>
      </c>
      <c r="V161" s="175" t="s">
        <v>1</v>
      </c>
      <c r="W161" s="177">
        <v>48194.35</v>
      </c>
      <c r="X161" s="175" t="s">
        <v>1</v>
      </c>
      <c r="Y161" s="175" t="s">
        <v>1</v>
      </c>
      <c r="Z161" s="179">
        <v>44203</v>
      </c>
    </row>
    <row r="162" spans="1:26" ht="38.25" x14ac:dyDescent="0.25">
      <c r="A162" s="174">
        <v>1</v>
      </c>
      <c r="B162" s="175" t="s">
        <v>458</v>
      </c>
      <c r="C162" s="175" t="s">
        <v>459</v>
      </c>
      <c r="D162" s="175" t="s">
        <v>40</v>
      </c>
      <c r="E162" s="176">
        <v>42698</v>
      </c>
      <c r="F162" s="175" t="s">
        <v>393</v>
      </c>
      <c r="G162" s="175" t="s">
        <v>394</v>
      </c>
      <c r="H162" s="175"/>
      <c r="I162" s="175">
        <v>1</v>
      </c>
      <c r="J162" s="175">
        <v>36</v>
      </c>
      <c r="K162" s="177">
        <v>556309.56000000006</v>
      </c>
      <c r="L162" s="177">
        <v>556309.56000000006</v>
      </c>
      <c r="M162" s="177">
        <v>472863.13</v>
      </c>
      <c r="N162" s="175" t="s">
        <v>1</v>
      </c>
      <c r="O162" s="175" t="s">
        <v>1</v>
      </c>
      <c r="P162" s="175" t="s">
        <v>1</v>
      </c>
      <c r="Q162" s="177">
        <v>41723.21</v>
      </c>
      <c r="R162" s="178" t="s">
        <v>2310</v>
      </c>
      <c r="S162" s="175" t="s">
        <v>1</v>
      </c>
      <c r="T162" s="175" t="s">
        <v>1</v>
      </c>
      <c r="U162" s="177">
        <v>514586.34</v>
      </c>
      <c r="V162" s="175" t="s">
        <v>1</v>
      </c>
      <c r="W162" s="177">
        <v>41723.22</v>
      </c>
      <c r="X162" s="175" t="s">
        <v>1</v>
      </c>
      <c r="Y162" s="175" t="s">
        <v>1</v>
      </c>
      <c r="Z162" s="179">
        <v>44203</v>
      </c>
    </row>
    <row r="163" spans="1:26" ht="38.25" x14ac:dyDescent="0.25">
      <c r="A163" s="174">
        <v>1</v>
      </c>
      <c r="B163" s="175" t="s">
        <v>460</v>
      </c>
      <c r="C163" s="175" t="s">
        <v>461</v>
      </c>
      <c r="D163" s="175" t="s">
        <v>40</v>
      </c>
      <c r="E163" s="176">
        <v>42698</v>
      </c>
      <c r="F163" s="175" t="s">
        <v>2325</v>
      </c>
      <c r="G163" s="175" t="s">
        <v>136</v>
      </c>
      <c r="H163" s="175"/>
      <c r="I163" s="175">
        <v>1</v>
      </c>
      <c r="J163" s="175">
        <v>36</v>
      </c>
      <c r="K163" s="177">
        <v>599841.81000000006</v>
      </c>
      <c r="L163" s="177">
        <v>599841.81000000006</v>
      </c>
      <c r="M163" s="177">
        <v>509865.51</v>
      </c>
      <c r="N163" s="175" t="s">
        <v>1</v>
      </c>
      <c r="O163" s="175" t="s">
        <v>1</v>
      </c>
      <c r="P163" s="175" t="s">
        <v>1</v>
      </c>
      <c r="Q163" s="177">
        <v>44988.15</v>
      </c>
      <c r="R163" s="178" t="s">
        <v>2310</v>
      </c>
      <c r="S163" s="175" t="s">
        <v>1</v>
      </c>
      <c r="T163" s="175" t="s">
        <v>1</v>
      </c>
      <c r="U163" s="177">
        <v>599841.81000000006</v>
      </c>
      <c r="V163" s="177">
        <v>44988.15</v>
      </c>
      <c r="W163" s="175" t="s">
        <v>1</v>
      </c>
      <c r="X163" s="175" t="s">
        <v>1</v>
      </c>
      <c r="Y163" s="175" t="s">
        <v>1</v>
      </c>
      <c r="Z163" s="179">
        <v>44203</v>
      </c>
    </row>
    <row r="164" spans="1:26" ht="38.25" x14ac:dyDescent="0.25">
      <c r="A164" s="174">
        <v>1</v>
      </c>
      <c r="B164" s="175" t="s">
        <v>462</v>
      </c>
      <c r="C164" s="175" t="s">
        <v>463</v>
      </c>
      <c r="D164" s="175" t="s">
        <v>40</v>
      </c>
      <c r="E164" s="176">
        <v>42698</v>
      </c>
      <c r="F164" s="175" t="s">
        <v>415</v>
      </c>
      <c r="G164" s="175" t="s">
        <v>416</v>
      </c>
      <c r="H164" s="175" t="s">
        <v>464</v>
      </c>
      <c r="I164" s="175">
        <v>2</v>
      </c>
      <c r="J164" s="175">
        <v>30</v>
      </c>
      <c r="K164" s="177">
        <v>657134.03</v>
      </c>
      <c r="L164" s="177">
        <v>642134.03</v>
      </c>
      <c r="M164" s="177">
        <v>504108.61</v>
      </c>
      <c r="N164" s="175" t="s">
        <v>1</v>
      </c>
      <c r="O164" s="175" t="s">
        <v>1</v>
      </c>
      <c r="P164" s="175" t="s">
        <v>1</v>
      </c>
      <c r="Q164" s="175" t="s">
        <v>1</v>
      </c>
      <c r="R164" s="178" t="s">
        <v>2201</v>
      </c>
      <c r="S164" s="175" t="s">
        <v>1</v>
      </c>
      <c r="T164" s="175" t="s">
        <v>1</v>
      </c>
      <c r="U164" s="177">
        <v>504108.61</v>
      </c>
      <c r="V164" s="175" t="s">
        <v>1</v>
      </c>
      <c r="W164" s="177">
        <v>138025.42000000001</v>
      </c>
      <c r="X164" s="175" t="s">
        <v>1</v>
      </c>
      <c r="Y164" s="177">
        <v>15000</v>
      </c>
      <c r="Z164" s="179">
        <v>44203</v>
      </c>
    </row>
    <row r="165" spans="1:26" ht="38.25" x14ac:dyDescent="0.25">
      <c r="A165" s="174">
        <v>1</v>
      </c>
      <c r="B165" s="175" t="s">
        <v>465</v>
      </c>
      <c r="C165" s="175" t="s">
        <v>466</v>
      </c>
      <c r="D165" s="175" t="s">
        <v>35</v>
      </c>
      <c r="E165" s="176">
        <v>44067</v>
      </c>
      <c r="F165" s="175" t="s">
        <v>393</v>
      </c>
      <c r="G165" s="175" t="s">
        <v>394</v>
      </c>
      <c r="H165" s="175"/>
      <c r="I165" s="175">
        <v>1</v>
      </c>
      <c r="J165" s="175">
        <v>36</v>
      </c>
      <c r="K165" s="177">
        <v>481062.11</v>
      </c>
      <c r="L165" s="177">
        <v>480298.43</v>
      </c>
      <c r="M165" s="177">
        <v>408253.67</v>
      </c>
      <c r="N165" s="175" t="s">
        <v>1</v>
      </c>
      <c r="O165" s="175" t="s">
        <v>1</v>
      </c>
      <c r="P165" s="175" t="s">
        <v>1</v>
      </c>
      <c r="Q165" s="177">
        <v>36022.379999999997</v>
      </c>
      <c r="R165" s="178" t="s">
        <v>2310</v>
      </c>
      <c r="S165" s="175" t="s">
        <v>1</v>
      </c>
      <c r="T165" s="175" t="s">
        <v>1</v>
      </c>
      <c r="U165" s="177">
        <v>444276.05</v>
      </c>
      <c r="V165" s="175" t="s">
        <v>1</v>
      </c>
      <c r="W165" s="177">
        <v>36022.379999999997</v>
      </c>
      <c r="X165" s="175" t="s">
        <v>1</v>
      </c>
      <c r="Y165" s="177">
        <v>763.68</v>
      </c>
      <c r="Z165" s="179">
        <v>44203</v>
      </c>
    </row>
    <row r="166" spans="1:26" ht="76.5" x14ac:dyDescent="0.25">
      <c r="A166" s="174">
        <v>1</v>
      </c>
      <c r="B166" s="175" t="s">
        <v>467</v>
      </c>
      <c r="C166" s="175" t="s">
        <v>468</v>
      </c>
      <c r="D166" s="175" t="s">
        <v>40</v>
      </c>
      <c r="E166" s="176">
        <v>42698</v>
      </c>
      <c r="F166" s="175" t="s">
        <v>273</v>
      </c>
      <c r="G166" s="175" t="s">
        <v>274</v>
      </c>
      <c r="H166" s="175" t="s">
        <v>2328</v>
      </c>
      <c r="I166" s="175">
        <v>1</v>
      </c>
      <c r="J166" s="175">
        <v>36</v>
      </c>
      <c r="K166" s="177">
        <v>637613.84</v>
      </c>
      <c r="L166" s="177">
        <v>637613.84</v>
      </c>
      <c r="M166" s="177">
        <v>541971.77</v>
      </c>
      <c r="N166" s="175" t="s">
        <v>1</v>
      </c>
      <c r="O166" s="175" t="s">
        <v>1</v>
      </c>
      <c r="P166" s="175" t="s">
        <v>1</v>
      </c>
      <c r="Q166" s="177">
        <v>47821.03</v>
      </c>
      <c r="R166" s="178" t="s">
        <v>2310</v>
      </c>
      <c r="S166" s="175" t="s">
        <v>1</v>
      </c>
      <c r="T166" s="175" t="s">
        <v>1</v>
      </c>
      <c r="U166" s="177">
        <v>589792.80000000005</v>
      </c>
      <c r="V166" s="175" t="s">
        <v>1</v>
      </c>
      <c r="W166" s="177">
        <v>47821.04</v>
      </c>
      <c r="X166" s="175" t="s">
        <v>1</v>
      </c>
      <c r="Y166" s="175" t="s">
        <v>1</v>
      </c>
      <c r="Z166" s="179">
        <v>44203</v>
      </c>
    </row>
    <row r="167" spans="1:26" ht="51" x14ac:dyDescent="0.25">
      <c r="A167" s="174">
        <v>1</v>
      </c>
      <c r="B167" s="175" t="s">
        <v>470</v>
      </c>
      <c r="C167" s="175" t="s">
        <v>471</v>
      </c>
      <c r="D167" s="175" t="s">
        <v>40</v>
      </c>
      <c r="E167" s="176">
        <v>42698</v>
      </c>
      <c r="F167" s="175" t="s">
        <v>47</v>
      </c>
      <c r="G167" s="175" t="s">
        <v>48</v>
      </c>
      <c r="H167" s="175"/>
      <c r="I167" s="175">
        <v>1</v>
      </c>
      <c r="J167" s="175">
        <v>36</v>
      </c>
      <c r="K167" s="177">
        <v>632552</v>
      </c>
      <c r="L167" s="177">
        <v>632552</v>
      </c>
      <c r="M167" s="177">
        <v>537669.19999999995</v>
      </c>
      <c r="N167" s="175" t="s">
        <v>1</v>
      </c>
      <c r="O167" s="175" t="s">
        <v>1</v>
      </c>
      <c r="P167" s="175" t="s">
        <v>1</v>
      </c>
      <c r="Q167" s="177">
        <v>47441.4</v>
      </c>
      <c r="R167" s="178" t="s">
        <v>2310</v>
      </c>
      <c r="S167" s="175" t="s">
        <v>1</v>
      </c>
      <c r="T167" s="175" t="s">
        <v>1</v>
      </c>
      <c r="U167" s="177">
        <v>585110.6</v>
      </c>
      <c r="V167" s="175" t="s">
        <v>1</v>
      </c>
      <c r="W167" s="177">
        <v>47441.4</v>
      </c>
      <c r="X167" s="175" t="s">
        <v>1</v>
      </c>
      <c r="Y167" s="175" t="s">
        <v>1</v>
      </c>
      <c r="Z167" s="179">
        <v>44203</v>
      </c>
    </row>
    <row r="168" spans="1:26" ht="51" x14ac:dyDescent="0.25">
      <c r="A168" s="174">
        <v>1</v>
      </c>
      <c r="B168" s="175" t="s">
        <v>472</v>
      </c>
      <c r="C168" s="175" t="s">
        <v>473</v>
      </c>
      <c r="D168" s="175" t="s">
        <v>40</v>
      </c>
      <c r="E168" s="176">
        <v>42699</v>
      </c>
      <c r="F168" s="175" t="s">
        <v>54</v>
      </c>
      <c r="G168" s="175" t="s">
        <v>55</v>
      </c>
      <c r="H168" s="175"/>
      <c r="I168" s="175">
        <v>1</v>
      </c>
      <c r="J168" s="175">
        <v>36</v>
      </c>
      <c r="K168" s="177">
        <v>655866.66</v>
      </c>
      <c r="L168" s="177">
        <v>655866.66</v>
      </c>
      <c r="M168" s="177">
        <v>557486.66</v>
      </c>
      <c r="N168" s="175" t="s">
        <v>1</v>
      </c>
      <c r="O168" s="175" t="s">
        <v>1</v>
      </c>
      <c r="P168" s="175" t="s">
        <v>1</v>
      </c>
      <c r="Q168" s="177">
        <v>49190</v>
      </c>
      <c r="R168" s="178" t="s">
        <v>2310</v>
      </c>
      <c r="S168" s="175" t="s">
        <v>1</v>
      </c>
      <c r="T168" s="175" t="s">
        <v>1</v>
      </c>
      <c r="U168" s="177">
        <v>606676.66</v>
      </c>
      <c r="V168" s="175" t="s">
        <v>1</v>
      </c>
      <c r="W168" s="177">
        <v>49190</v>
      </c>
      <c r="X168" s="175" t="s">
        <v>1</v>
      </c>
      <c r="Y168" s="175" t="s">
        <v>1</v>
      </c>
      <c r="Z168" s="179">
        <v>44203</v>
      </c>
    </row>
    <row r="169" spans="1:26" ht="38.25" x14ac:dyDescent="0.25">
      <c r="A169" s="174">
        <v>1</v>
      </c>
      <c r="B169" s="175" t="s">
        <v>474</v>
      </c>
      <c r="C169" s="175" t="s">
        <v>475</v>
      </c>
      <c r="D169" s="175" t="s">
        <v>40</v>
      </c>
      <c r="E169" s="176">
        <v>42698</v>
      </c>
      <c r="F169" s="175" t="s">
        <v>393</v>
      </c>
      <c r="G169" s="175" t="s">
        <v>394</v>
      </c>
      <c r="H169" s="175"/>
      <c r="I169" s="175">
        <v>1</v>
      </c>
      <c r="J169" s="175">
        <v>36</v>
      </c>
      <c r="K169" s="177">
        <v>626478.11</v>
      </c>
      <c r="L169" s="177">
        <v>626478.11</v>
      </c>
      <c r="M169" s="177">
        <v>532506.39</v>
      </c>
      <c r="N169" s="175" t="s">
        <v>1</v>
      </c>
      <c r="O169" s="175" t="s">
        <v>1</v>
      </c>
      <c r="P169" s="175" t="s">
        <v>1</v>
      </c>
      <c r="Q169" s="177">
        <v>46985.86</v>
      </c>
      <c r="R169" s="178" t="s">
        <v>2310</v>
      </c>
      <c r="S169" s="175" t="s">
        <v>1</v>
      </c>
      <c r="T169" s="175" t="s">
        <v>1</v>
      </c>
      <c r="U169" s="177">
        <v>579492.25</v>
      </c>
      <c r="V169" s="175" t="s">
        <v>1</v>
      </c>
      <c r="W169" s="177">
        <v>46985.86</v>
      </c>
      <c r="X169" s="175" t="s">
        <v>1</v>
      </c>
      <c r="Y169" s="175" t="s">
        <v>1</v>
      </c>
      <c r="Z169" s="179">
        <v>44203</v>
      </c>
    </row>
    <row r="170" spans="1:26" ht="38.25" x14ac:dyDescent="0.25">
      <c r="A170" s="174">
        <v>1</v>
      </c>
      <c r="B170" s="175" t="s">
        <v>476</v>
      </c>
      <c r="C170" s="175" t="s">
        <v>477</v>
      </c>
      <c r="D170" s="175" t="s">
        <v>40</v>
      </c>
      <c r="E170" s="176">
        <v>42699</v>
      </c>
      <c r="F170" s="175" t="s">
        <v>54</v>
      </c>
      <c r="G170" s="175" t="s">
        <v>55</v>
      </c>
      <c r="H170" s="175"/>
      <c r="I170" s="175">
        <v>1</v>
      </c>
      <c r="J170" s="175">
        <v>36</v>
      </c>
      <c r="K170" s="177">
        <v>640252.18000000005</v>
      </c>
      <c r="L170" s="177">
        <v>640252.18000000005</v>
      </c>
      <c r="M170" s="177">
        <v>544214.36</v>
      </c>
      <c r="N170" s="175" t="s">
        <v>1</v>
      </c>
      <c r="O170" s="175" t="s">
        <v>1</v>
      </c>
      <c r="P170" s="175" t="s">
        <v>1</v>
      </c>
      <c r="Q170" s="177">
        <v>48018.9</v>
      </c>
      <c r="R170" s="178" t="s">
        <v>2310</v>
      </c>
      <c r="S170" s="175" t="s">
        <v>1</v>
      </c>
      <c r="T170" s="175" t="s">
        <v>1</v>
      </c>
      <c r="U170" s="177">
        <v>592233.26</v>
      </c>
      <c r="V170" s="175" t="s">
        <v>1</v>
      </c>
      <c r="W170" s="177">
        <v>48018.92</v>
      </c>
      <c r="X170" s="175" t="s">
        <v>1</v>
      </c>
      <c r="Y170" s="175" t="s">
        <v>1</v>
      </c>
      <c r="Z170" s="179">
        <v>44203</v>
      </c>
    </row>
    <row r="171" spans="1:26" ht="38.25" x14ac:dyDescent="0.25">
      <c r="A171" s="174">
        <v>1</v>
      </c>
      <c r="B171" s="175" t="s">
        <v>478</v>
      </c>
      <c r="C171" s="175" t="s">
        <v>479</v>
      </c>
      <c r="D171" s="175" t="s">
        <v>40</v>
      </c>
      <c r="E171" s="176">
        <v>42698</v>
      </c>
      <c r="F171" s="175" t="s">
        <v>47</v>
      </c>
      <c r="G171" s="175" t="s">
        <v>48</v>
      </c>
      <c r="H171" s="175"/>
      <c r="I171" s="175">
        <v>1</v>
      </c>
      <c r="J171" s="175">
        <v>36</v>
      </c>
      <c r="K171" s="177">
        <v>600000</v>
      </c>
      <c r="L171" s="177">
        <v>600000</v>
      </c>
      <c r="M171" s="177">
        <v>510000</v>
      </c>
      <c r="N171" s="175" t="s">
        <v>1</v>
      </c>
      <c r="O171" s="175" t="s">
        <v>1</v>
      </c>
      <c r="P171" s="175" t="s">
        <v>1</v>
      </c>
      <c r="Q171" s="177">
        <v>45000</v>
      </c>
      <c r="R171" s="178" t="s">
        <v>2310</v>
      </c>
      <c r="S171" s="175" t="s">
        <v>1</v>
      </c>
      <c r="T171" s="175" t="s">
        <v>1</v>
      </c>
      <c r="U171" s="177">
        <v>555000</v>
      </c>
      <c r="V171" s="175" t="s">
        <v>1</v>
      </c>
      <c r="W171" s="177">
        <v>45000</v>
      </c>
      <c r="X171" s="175" t="s">
        <v>1</v>
      </c>
      <c r="Y171" s="175" t="s">
        <v>1</v>
      </c>
      <c r="Z171" s="179">
        <v>44203</v>
      </c>
    </row>
    <row r="172" spans="1:26" ht="38.25" x14ac:dyDescent="0.25">
      <c r="A172" s="174">
        <v>1</v>
      </c>
      <c r="B172" s="175" t="s">
        <v>480</v>
      </c>
      <c r="C172" s="175" t="s">
        <v>481</v>
      </c>
      <c r="D172" s="175" t="s">
        <v>40</v>
      </c>
      <c r="E172" s="176">
        <v>42698</v>
      </c>
      <c r="F172" s="175" t="s">
        <v>393</v>
      </c>
      <c r="G172" s="175" t="s">
        <v>394</v>
      </c>
      <c r="H172" s="175" t="s">
        <v>482</v>
      </c>
      <c r="I172" s="175">
        <v>3</v>
      </c>
      <c r="J172" s="175">
        <v>36</v>
      </c>
      <c r="K172" s="177">
        <v>630942.36</v>
      </c>
      <c r="L172" s="177">
        <v>630942.36</v>
      </c>
      <c r="M172" s="177">
        <v>536301</v>
      </c>
      <c r="N172" s="175" t="s">
        <v>1</v>
      </c>
      <c r="O172" s="175" t="s">
        <v>1</v>
      </c>
      <c r="P172" s="175" t="s">
        <v>1</v>
      </c>
      <c r="Q172" s="177">
        <v>47320.68</v>
      </c>
      <c r="R172" s="178" t="s">
        <v>2310</v>
      </c>
      <c r="S172" s="175" t="s">
        <v>1</v>
      </c>
      <c r="T172" s="175" t="s">
        <v>1</v>
      </c>
      <c r="U172" s="177">
        <v>583621.68000000005</v>
      </c>
      <c r="V172" s="175" t="s">
        <v>1</v>
      </c>
      <c r="W172" s="177">
        <v>47320.68</v>
      </c>
      <c r="X172" s="175" t="s">
        <v>1</v>
      </c>
      <c r="Y172" s="175" t="s">
        <v>1</v>
      </c>
      <c r="Z172" s="179">
        <v>44203</v>
      </c>
    </row>
    <row r="173" spans="1:26" ht="25.5" x14ac:dyDescent="0.25">
      <c r="A173" s="174">
        <v>1</v>
      </c>
      <c r="B173" s="175" t="s">
        <v>483</v>
      </c>
      <c r="C173" s="175" t="s">
        <v>484</v>
      </c>
      <c r="D173" s="175" t="s">
        <v>40</v>
      </c>
      <c r="E173" s="176">
        <v>42698</v>
      </c>
      <c r="F173" s="175" t="s">
        <v>485</v>
      </c>
      <c r="G173" s="175" t="s">
        <v>486</v>
      </c>
      <c r="H173" s="175"/>
      <c r="I173" s="175">
        <v>1</v>
      </c>
      <c r="J173" s="175">
        <v>36</v>
      </c>
      <c r="K173" s="177">
        <v>467397.5</v>
      </c>
      <c r="L173" s="177">
        <v>467397.5</v>
      </c>
      <c r="M173" s="177">
        <v>397287.87</v>
      </c>
      <c r="N173" s="175" t="s">
        <v>1</v>
      </c>
      <c r="O173" s="175" t="s">
        <v>1</v>
      </c>
      <c r="P173" s="175" t="s">
        <v>1</v>
      </c>
      <c r="Q173" s="177">
        <v>35054.81</v>
      </c>
      <c r="R173" s="178" t="s">
        <v>2310</v>
      </c>
      <c r="S173" s="175" t="s">
        <v>1</v>
      </c>
      <c r="T173" s="175" t="s">
        <v>1</v>
      </c>
      <c r="U173" s="177">
        <v>432342.68</v>
      </c>
      <c r="V173" s="175" t="s">
        <v>1</v>
      </c>
      <c r="W173" s="177">
        <v>35054.82</v>
      </c>
      <c r="X173" s="175" t="s">
        <v>1</v>
      </c>
      <c r="Y173" s="175" t="s">
        <v>1</v>
      </c>
      <c r="Z173" s="179">
        <v>44203</v>
      </c>
    </row>
    <row r="174" spans="1:26" ht="25.5" x14ac:dyDescent="0.25">
      <c r="A174" s="174">
        <v>1</v>
      </c>
      <c r="B174" s="175" t="s">
        <v>487</v>
      </c>
      <c r="C174" s="175" t="s">
        <v>488</v>
      </c>
      <c r="D174" s="175" t="s">
        <v>35</v>
      </c>
      <c r="E174" s="176">
        <v>43998</v>
      </c>
      <c r="F174" s="175" t="s">
        <v>489</v>
      </c>
      <c r="G174" s="175" t="s">
        <v>490</v>
      </c>
      <c r="H174" s="175"/>
      <c r="I174" s="175">
        <v>1</v>
      </c>
      <c r="J174" s="175">
        <v>36</v>
      </c>
      <c r="K174" s="177">
        <v>512058.76</v>
      </c>
      <c r="L174" s="177">
        <v>512058.76</v>
      </c>
      <c r="M174" s="177">
        <v>435249.94</v>
      </c>
      <c r="N174" s="175" t="s">
        <v>1</v>
      </c>
      <c r="O174" s="175" t="s">
        <v>1</v>
      </c>
      <c r="P174" s="175" t="s">
        <v>1</v>
      </c>
      <c r="Q174" s="177">
        <v>38404.410000000003</v>
      </c>
      <c r="R174" s="178" t="s">
        <v>2310</v>
      </c>
      <c r="S174" s="175" t="s">
        <v>1</v>
      </c>
      <c r="T174" s="175" t="s">
        <v>1</v>
      </c>
      <c r="U174" s="177">
        <v>486455.84</v>
      </c>
      <c r="V174" s="177">
        <v>12801.49</v>
      </c>
      <c r="W174" s="177">
        <v>25602.92</v>
      </c>
      <c r="X174" s="175" t="s">
        <v>1</v>
      </c>
      <c r="Y174" s="175" t="s">
        <v>1</v>
      </c>
      <c r="Z174" s="179">
        <v>44203</v>
      </c>
    </row>
    <row r="175" spans="1:26" ht="25.5" x14ac:dyDescent="0.25">
      <c r="A175" s="174">
        <v>1</v>
      </c>
      <c r="B175" s="175" t="s">
        <v>491</v>
      </c>
      <c r="C175" s="175" t="s">
        <v>492</v>
      </c>
      <c r="D175" s="175" t="s">
        <v>40</v>
      </c>
      <c r="E175" s="176">
        <v>42698</v>
      </c>
      <c r="F175" s="175" t="s">
        <v>489</v>
      </c>
      <c r="G175" s="175" t="s">
        <v>490</v>
      </c>
      <c r="H175" s="175"/>
      <c r="I175" s="175">
        <v>1</v>
      </c>
      <c r="J175" s="175">
        <v>36</v>
      </c>
      <c r="K175" s="177">
        <v>601215.32999999996</v>
      </c>
      <c r="L175" s="177">
        <v>601215.32999999996</v>
      </c>
      <c r="M175" s="177">
        <v>511033.05</v>
      </c>
      <c r="N175" s="175" t="s">
        <v>1</v>
      </c>
      <c r="O175" s="175" t="s">
        <v>1</v>
      </c>
      <c r="P175" s="175" t="s">
        <v>1</v>
      </c>
      <c r="Q175" s="177">
        <v>45091.14</v>
      </c>
      <c r="R175" s="178" t="s">
        <v>2310</v>
      </c>
      <c r="S175" s="175" t="s">
        <v>1</v>
      </c>
      <c r="T175" s="175" t="s">
        <v>1</v>
      </c>
      <c r="U175" s="177">
        <v>601215.32999999996</v>
      </c>
      <c r="V175" s="177">
        <v>45091.14</v>
      </c>
      <c r="W175" s="175" t="s">
        <v>1</v>
      </c>
      <c r="X175" s="175" t="s">
        <v>1</v>
      </c>
      <c r="Y175" s="175" t="s">
        <v>1</v>
      </c>
      <c r="Z175" s="179">
        <v>44203</v>
      </c>
    </row>
    <row r="176" spans="1:26" ht="38.25" x14ac:dyDescent="0.25">
      <c r="A176" s="174">
        <v>1</v>
      </c>
      <c r="B176" s="175" t="s">
        <v>493</v>
      </c>
      <c r="C176" s="175" t="s">
        <v>494</v>
      </c>
      <c r="D176" s="175" t="s">
        <v>40</v>
      </c>
      <c r="E176" s="176">
        <v>42698</v>
      </c>
      <c r="F176" s="175" t="s">
        <v>495</v>
      </c>
      <c r="G176" s="175" t="s">
        <v>496</v>
      </c>
      <c r="H176" s="175"/>
      <c r="I176" s="175">
        <v>1</v>
      </c>
      <c r="J176" s="175">
        <v>24</v>
      </c>
      <c r="K176" s="177">
        <v>294580</v>
      </c>
      <c r="L176" s="177">
        <v>267280</v>
      </c>
      <c r="M176" s="177">
        <v>160368</v>
      </c>
      <c r="N176" s="175" t="s">
        <v>1</v>
      </c>
      <c r="O176" s="175" t="s">
        <v>1</v>
      </c>
      <c r="P176" s="175" t="s">
        <v>1</v>
      </c>
      <c r="Q176" s="175" t="s">
        <v>1</v>
      </c>
      <c r="R176" s="178" t="s">
        <v>2201</v>
      </c>
      <c r="S176" s="175" t="s">
        <v>1</v>
      </c>
      <c r="T176" s="175" t="s">
        <v>1</v>
      </c>
      <c r="U176" s="177">
        <v>160368</v>
      </c>
      <c r="V176" s="175" t="s">
        <v>1</v>
      </c>
      <c r="W176" s="177">
        <v>106912</v>
      </c>
      <c r="X176" s="175" t="s">
        <v>1</v>
      </c>
      <c r="Y176" s="177">
        <v>27300</v>
      </c>
      <c r="Z176" s="179">
        <v>44203</v>
      </c>
    </row>
    <row r="177" spans="1:26" ht="38.25" x14ac:dyDescent="0.25">
      <c r="A177" s="174">
        <v>1</v>
      </c>
      <c r="B177" s="175" t="s">
        <v>497</v>
      </c>
      <c r="C177" s="175" t="s">
        <v>498</v>
      </c>
      <c r="D177" s="175" t="s">
        <v>40</v>
      </c>
      <c r="E177" s="176">
        <v>42698</v>
      </c>
      <c r="F177" s="175" t="s">
        <v>393</v>
      </c>
      <c r="G177" s="175" t="s">
        <v>394</v>
      </c>
      <c r="H177" s="175"/>
      <c r="I177" s="175">
        <v>1</v>
      </c>
      <c r="J177" s="175">
        <v>36</v>
      </c>
      <c r="K177" s="177">
        <v>645516.4</v>
      </c>
      <c r="L177" s="177">
        <v>645516.4</v>
      </c>
      <c r="M177" s="177">
        <v>548688.93999999994</v>
      </c>
      <c r="N177" s="175" t="s">
        <v>1</v>
      </c>
      <c r="O177" s="175" t="s">
        <v>1</v>
      </c>
      <c r="P177" s="175" t="s">
        <v>1</v>
      </c>
      <c r="Q177" s="177">
        <v>48413.73</v>
      </c>
      <c r="R177" s="178" t="s">
        <v>2310</v>
      </c>
      <c r="S177" s="175" t="s">
        <v>1</v>
      </c>
      <c r="T177" s="175" t="s">
        <v>1</v>
      </c>
      <c r="U177" s="177">
        <v>597102.67000000004</v>
      </c>
      <c r="V177" s="175" t="s">
        <v>1</v>
      </c>
      <c r="W177" s="177">
        <v>48413.73</v>
      </c>
      <c r="X177" s="175" t="s">
        <v>1</v>
      </c>
      <c r="Y177" s="175" t="s">
        <v>1</v>
      </c>
      <c r="Z177" s="179">
        <v>44203</v>
      </c>
    </row>
    <row r="178" spans="1:26" ht="38.25" x14ac:dyDescent="0.25">
      <c r="A178" s="174">
        <v>1</v>
      </c>
      <c r="B178" s="175" t="s">
        <v>499</v>
      </c>
      <c r="C178" s="175" t="s">
        <v>500</v>
      </c>
      <c r="D178" s="175" t="s">
        <v>40</v>
      </c>
      <c r="E178" s="176">
        <v>42699</v>
      </c>
      <c r="F178" s="175" t="s">
        <v>2325</v>
      </c>
      <c r="G178" s="175" t="s">
        <v>136</v>
      </c>
      <c r="H178" s="175"/>
      <c r="I178" s="175">
        <v>1</v>
      </c>
      <c r="J178" s="175">
        <v>33</v>
      </c>
      <c r="K178" s="177">
        <v>540058.84</v>
      </c>
      <c r="L178" s="177">
        <v>540058.84</v>
      </c>
      <c r="M178" s="177">
        <v>459050.02</v>
      </c>
      <c r="N178" s="175" t="s">
        <v>1</v>
      </c>
      <c r="O178" s="175" t="s">
        <v>1</v>
      </c>
      <c r="P178" s="175" t="s">
        <v>1</v>
      </c>
      <c r="Q178" s="177">
        <v>40504.410000000003</v>
      </c>
      <c r="R178" s="178" t="s">
        <v>2310</v>
      </c>
      <c r="S178" s="175" t="s">
        <v>1</v>
      </c>
      <c r="T178" s="175" t="s">
        <v>1</v>
      </c>
      <c r="U178" s="177">
        <v>540058.84</v>
      </c>
      <c r="V178" s="177">
        <v>40504.410000000003</v>
      </c>
      <c r="W178" s="175" t="s">
        <v>1</v>
      </c>
      <c r="X178" s="175" t="s">
        <v>1</v>
      </c>
      <c r="Y178" s="175" t="s">
        <v>1</v>
      </c>
      <c r="Z178" s="179">
        <v>44203</v>
      </c>
    </row>
    <row r="179" spans="1:26" ht="38.25" x14ac:dyDescent="0.25">
      <c r="A179" s="174">
        <v>1</v>
      </c>
      <c r="B179" s="175" t="s">
        <v>501</v>
      </c>
      <c r="C179" s="175" t="s">
        <v>502</v>
      </c>
      <c r="D179" s="175" t="s">
        <v>40</v>
      </c>
      <c r="E179" s="176">
        <v>42698</v>
      </c>
      <c r="F179" s="175" t="s">
        <v>485</v>
      </c>
      <c r="G179" s="175" t="s">
        <v>486</v>
      </c>
      <c r="H179" s="175"/>
      <c r="I179" s="175">
        <v>1</v>
      </c>
      <c r="J179" s="175">
        <v>36</v>
      </c>
      <c r="K179" s="177">
        <v>231519.48</v>
      </c>
      <c r="L179" s="177">
        <v>231519.48</v>
      </c>
      <c r="M179" s="177">
        <v>196791.55</v>
      </c>
      <c r="N179" s="175" t="s">
        <v>1</v>
      </c>
      <c r="O179" s="175" t="s">
        <v>1</v>
      </c>
      <c r="P179" s="175" t="s">
        <v>1</v>
      </c>
      <c r="Q179" s="177">
        <v>17363.95</v>
      </c>
      <c r="R179" s="178" t="s">
        <v>2310</v>
      </c>
      <c r="S179" s="175" t="s">
        <v>1</v>
      </c>
      <c r="T179" s="175" t="s">
        <v>1</v>
      </c>
      <c r="U179" s="177">
        <v>231519.48</v>
      </c>
      <c r="V179" s="177">
        <v>17363.98</v>
      </c>
      <c r="W179" s="175" t="s">
        <v>1</v>
      </c>
      <c r="X179" s="175" t="s">
        <v>1</v>
      </c>
      <c r="Y179" s="175" t="s">
        <v>1</v>
      </c>
      <c r="Z179" s="179">
        <v>44203</v>
      </c>
    </row>
    <row r="180" spans="1:26" ht="25.5" x14ac:dyDescent="0.25">
      <c r="A180" s="174">
        <v>1</v>
      </c>
      <c r="B180" s="175" t="s">
        <v>503</v>
      </c>
      <c r="C180" s="175" t="s">
        <v>504</v>
      </c>
      <c r="D180" s="175" t="s">
        <v>40</v>
      </c>
      <c r="E180" s="176">
        <v>42698</v>
      </c>
      <c r="F180" s="175" t="s">
        <v>47</v>
      </c>
      <c r="G180" s="175" t="s">
        <v>48</v>
      </c>
      <c r="H180" s="175"/>
      <c r="I180" s="175">
        <v>3</v>
      </c>
      <c r="J180" s="175">
        <v>36</v>
      </c>
      <c r="K180" s="177">
        <v>600000</v>
      </c>
      <c r="L180" s="177">
        <v>600000</v>
      </c>
      <c r="M180" s="177">
        <v>510000</v>
      </c>
      <c r="N180" s="175" t="s">
        <v>1</v>
      </c>
      <c r="O180" s="175" t="s">
        <v>1</v>
      </c>
      <c r="P180" s="175" t="s">
        <v>1</v>
      </c>
      <c r="Q180" s="177">
        <v>45000</v>
      </c>
      <c r="R180" s="178" t="s">
        <v>2310</v>
      </c>
      <c r="S180" s="175" t="s">
        <v>1</v>
      </c>
      <c r="T180" s="175" t="s">
        <v>1</v>
      </c>
      <c r="U180" s="177">
        <v>600000</v>
      </c>
      <c r="V180" s="177">
        <v>45000</v>
      </c>
      <c r="W180" s="175" t="s">
        <v>1</v>
      </c>
      <c r="X180" s="175" t="s">
        <v>1</v>
      </c>
      <c r="Y180" s="175" t="s">
        <v>1</v>
      </c>
      <c r="Z180" s="179">
        <v>44203</v>
      </c>
    </row>
    <row r="181" spans="1:26" ht="63.75" x14ac:dyDescent="0.25">
      <c r="A181" s="174">
        <v>1</v>
      </c>
      <c r="B181" s="175" t="s">
        <v>505</v>
      </c>
      <c r="C181" s="175" t="s">
        <v>506</v>
      </c>
      <c r="D181" s="175" t="s">
        <v>40</v>
      </c>
      <c r="E181" s="176">
        <v>42699</v>
      </c>
      <c r="F181" s="175" t="s">
        <v>485</v>
      </c>
      <c r="G181" s="175" t="s">
        <v>486</v>
      </c>
      <c r="H181" s="175" t="s">
        <v>507</v>
      </c>
      <c r="I181" s="175">
        <v>3</v>
      </c>
      <c r="J181" s="175">
        <v>36</v>
      </c>
      <c r="K181" s="177">
        <v>564798.5</v>
      </c>
      <c r="L181" s="177">
        <v>562048.5</v>
      </c>
      <c r="M181" s="177">
        <v>477741.23</v>
      </c>
      <c r="N181" s="175" t="s">
        <v>1</v>
      </c>
      <c r="O181" s="175" t="s">
        <v>1</v>
      </c>
      <c r="P181" s="175" t="s">
        <v>1</v>
      </c>
      <c r="Q181" s="177">
        <v>42153.64</v>
      </c>
      <c r="R181" s="178" t="s">
        <v>2310</v>
      </c>
      <c r="S181" s="175" t="s">
        <v>1</v>
      </c>
      <c r="T181" s="175" t="s">
        <v>1</v>
      </c>
      <c r="U181" s="177">
        <v>519894.87</v>
      </c>
      <c r="V181" s="175" t="s">
        <v>1</v>
      </c>
      <c r="W181" s="177">
        <v>42153.63</v>
      </c>
      <c r="X181" s="175" t="s">
        <v>1</v>
      </c>
      <c r="Y181" s="177">
        <v>2750</v>
      </c>
      <c r="Z181" s="179">
        <v>44203</v>
      </c>
    </row>
    <row r="182" spans="1:26" ht="38.25" x14ac:dyDescent="0.25">
      <c r="A182" s="174">
        <v>1</v>
      </c>
      <c r="B182" s="175" t="s">
        <v>508</v>
      </c>
      <c r="C182" s="175" t="s">
        <v>509</v>
      </c>
      <c r="D182" s="175" t="s">
        <v>35</v>
      </c>
      <c r="E182" s="176">
        <v>43907</v>
      </c>
      <c r="F182" s="175" t="s">
        <v>2325</v>
      </c>
      <c r="G182" s="175" t="s">
        <v>136</v>
      </c>
      <c r="H182" s="175"/>
      <c r="I182" s="175">
        <v>2</v>
      </c>
      <c r="J182" s="175">
        <v>33</v>
      </c>
      <c r="K182" s="177">
        <v>539329.84</v>
      </c>
      <c r="L182" s="177">
        <v>539329.84</v>
      </c>
      <c r="M182" s="177">
        <v>458430.38</v>
      </c>
      <c r="N182" s="175" t="s">
        <v>1</v>
      </c>
      <c r="O182" s="175" t="s">
        <v>1</v>
      </c>
      <c r="P182" s="175" t="s">
        <v>1</v>
      </c>
      <c r="Q182" s="177">
        <v>40449.730000000003</v>
      </c>
      <c r="R182" s="178" t="s">
        <v>2310</v>
      </c>
      <c r="S182" s="175" t="s">
        <v>1</v>
      </c>
      <c r="T182" s="175" t="s">
        <v>1</v>
      </c>
      <c r="U182" s="177">
        <v>521100.49</v>
      </c>
      <c r="V182" s="177">
        <v>22220.38</v>
      </c>
      <c r="W182" s="177">
        <v>18229.349999999999</v>
      </c>
      <c r="X182" s="175" t="s">
        <v>1</v>
      </c>
      <c r="Y182" s="175" t="s">
        <v>1</v>
      </c>
      <c r="Z182" s="179">
        <v>44203</v>
      </c>
    </row>
    <row r="183" spans="1:26" ht="51" x14ac:dyDescent="0.25">
      <c r="A183" s="174">
        <v>1</v>
      </c>
      <c r="B183" s="175" t="s">
        <v>510</v>
      </c>
      <c r="C183" s="175" t="s">
        <v>511</v>
      </c>
      <c r="D183" s="175" t="s">
        <v>40</v>
      </c>
      <c r="E183" s="176">
        <v>42699</v>
      </c>
      <c r="F183" s="175" t="s">
        <v>47</v>
      </c>
      <c r="G183" s="175" t="s">
        <v>48</v>
      </c>
      <c r="H183" s="175"/>
      <c r="I183" s="175">
        <v>1</v>
      </c>
      <c r="J183" s="175">
        <v>36</v>
      </c>
      <c r="K183" s="177">
        <v>617592</v>
      </c>
      <c r="L183" s="177">
        <v>617592</v>
      </c>
      <c r="M183" s="177">
        <v>524953.19999999995</v>
      </c>
      <c r="N183" s="175" t="s">
        <v>1</v>
      </c>
      <c r="O183" s="175" t="s">
        <v>1</v>
      </c>
      <c r="P183" s="175" t="s">
        <v>1</v>
      </c>
      <c r="Q183" s="177">
        <v>46319.4</v>
      </c>
      <c r="R183" s="178" t="s">
        <v>2310</v>
      </c>
      <c r="S183" s="175" t="s">
        <v>1</v>
      </c>
      <c r="T183" s="175" t="s">
        <v>1</v>
      </c>
      <c r="U183" s="177">
        <v>571272.6</v>
      </c>
      <c r="V183" s="175" t="s">
        <v>1</v>
      </c>
      <c r="W183" s="177">
        <v>46319.4</v>
      </c>
      <c r="X183" s="175" t="s">
        <v>1</v>
      </c>
      <c r="Y183" s="175" t="s">
        <v>1</v>
      </c>
      <c r="Z183" s="179">
        <v>44203</v>
      </c>
    </row>
    <row r="184" spans="1:26" ht="63.75" x14ac:dyDescent="0.25">
      <c r="A184" s="174">
        <v>1</v>
      </c>
      <c r="B184" s="175" t="s">
        <v>512</v>
      </c>
      <c r="C184" s="175" t="s">
        <v>513</v>
      </c>
      <c r="D184" s="175" t="s">
        <v>40</v>
      </c>
      <c r="E184" s="176">
        <v>42698</v>
      </c>
      <c r="F184" s="175" t="s">
        <v>47</v>
      </c>
      <c r="G184" s="175" t="s">
        <v>48</v>
      </c>
      <c r="H184" s="175" t="s">
        <v>101</v>
      </c>
      <c r="I184" s="175">
        <v>2</v>
      </c>
      <c r="J184" s="175">
        <v>36</v>
      </c>
      <c r="K184" s="177">
        <v>648000</v>
      </c>
      <c r="L184" s="177">
        <v>648000</v>
      </c>
      <c r="M184" s="177">
        <v>550800</v>
      </c>
      <c r="N184" s="175" t="s">
        <v>1</v>
      </c>
      <c r="O184" s="175" t="s">
        <v>1</v>
      </c>
      <c r="P184" s="175" t="s">
        <v>1</v>
      </c>
      <c r="Q184" s="177">
        <v>48600</v>
      </c>
      <c r="R184" s="178" t="s">
        <v>2310</v>
      </c>
      <c r="S184" s="175" t="s">
        <v>1</v>
      </c>
      <c r="T184" s="175" t="s">
        <v>1</v>
      </c>
      <c r="U184" s="177">
        <v>599400</v>
      </c>
      <c r="V184" s="175" t="s">
        <v>1</v>
      </c>
      <c r="W184" s="177">
        <v>48600</v>
      </c>
      <c r="X184" s="175" t="s">
        <v>1</v>
      </c>
      <c r="Y184" s="175" t="s">
        <v>1</v>
      </c>
      <c r="Z184" s="179">
        <v>44203</v>
      </c>
    </row>
    <row r="185" spans="1:26" ht="38.25" x14ac:dyDescent="0.25">
      <c r="A185" s="174">
        <v>1</v>
      </c>
      <c r="B185" s="175" t="s">
        <v>514</v>
      </c>
      <c r="C185" s="175" t="s">
        <v>515</v>
      </c>
      <c r="D185" s="175" t="s">
        <v>35</v>
      </c>
      <c r="E185" s="176">
        <v>44103</v>
      </c>
      <c r="F185" s="175" t="s">
        <v>47</v>
      </c>
      <c r="G185" s="175" t="s">
        <v>48</v>
      </c>
      <c r="H185" s="175"/>
      <c r="I185" s="175">
        <v>1</v>
      </c>
      <c r="J185" s="175">
        <v>36</v>
      </c>
      <c r="K185" s="177">
        <v>621936.48</v>
      </c>
      <c r="L185" s="177">
        <v>621936.48</v>
      </c>
      <c r="M185" s="177">
        <v>528646.01</v>
      </c>
      <c r="N185" s="175" t="s">
        <v>1</v>
      </c>
      <c r="O185" s="175" t="s">
        <v>1</v>
      </c>
      <c r="P185" s="175" t="s">
        <v>1</v>
      </c>
      <c r="Q185" s="177">
        <v>46645.24</v>
      </c>
      <c r="R185" s="178" t="s">
        <v>2310</v>
      </c>
      <c r="S185" s="175" t="s">
        <v>1</v>
      </c>
      <c r="T185" s="175" t="s">
        <v>1</v>
      </c>
      <c r="U185" s="177">
        <v>589936.48</v>
      </c>
      <c r="V185" s="177">
        <v>14645.23</v>
      </c>
      <c r="W185" s="177">
        <v>32000</v>
      </c>
      <c r="X185" s="175" t="s">
        <v>1</v>
      </c>
      <c r="Y185" s="175" t="s">
        <v>1</v>
      </c>
      <c r="Z185" s="179">
        <v>44203</v>
      </c>
    </row>
    <row r="186" spans="1:26" ht="25.5" x14ac:dyDescent="0.25">
      <c r="A186" s="174">
        <v>1</v>
      </c>
      <c r="B186" s="175" t="s">
        <v>516</v>
      </c>
      <c r="C186" s="175" t="s">
        <v>517</v>
      </c>
      <c r="D186" s="175" t="s">
        <v>40</v>
      </c>
      <c r="E186" s="176">
        <v>42698</v>
      </c>
      <c r="F186" s="175" t="s">
        <v>47</v>
      </c>
      <c r="G186" s="175" t="s">
        <v>48</v>
      </c>
      <c r="H186" s="175"/>
      <c r="I186" s="175">
        <v>1</v>
      </c>
      <c r="J186" s="175">
        <v>36</v>
      </c>
      <c r="K186" s="177">
        <v>299988</v>
      </c>
      <c r="L186" s="177">
        <v>299988</v>
      </c>
      <c r="M186" s="177">
        <v>254988</v>
      </c>
      <c r="N186" s="175" t="s">
        <v>1</v>
      </c>
      <c r="O186" s="175" t="s">
        <v>1</v>
      </c>
      <c r="P186" s="175" t="s">
        <v>1</v>
      </c>
      <c r="Q186" s="177">
        <v>22500</v>
      </c>
      <c r="R186" s="178" t="s">
        <v>2310</v>
      </c>
      <c r="S186" s="175" t="s">
        <v>1</v>
      </c>
      <c r="T186" s="175" t="s">
        <v>1</v>
      </c>
      <c r="U186" s="177">
        <v>299988</v>
      </c>
      <c r="V186" s="177">
        <v>22500</v>
      </c>
      <c r="W186" s="175" t="s">
        <v>1</v>
      </c>
      <c r="X186" s="175" t="s">
        <v>1</v>
      </c>
      <c r="Y186" s="175" t="s">
        <v>1</v>
      </c>
      <c r="Z186" s="179">
        <v>44203</v>
      </c>
    </row>
    <row r="187" spans="1:26" ht="38.25" x14ac:dyDescent="0.25">
      <c r="A187" s="174">
        <v>1</v>
      </c>
      <c r="B187" s="175" t="s">
        <v>518</v>
      </c>
      <c r="C187" s="175" t="s">
        <v>519</v>
      </c>
      <c r="D187" s="175" t="s">
        <v>40</v>
      </c>
      <c r="E187" s="176">
        <v>42699</v>
      </c>
      <c r="F187" s="175" t="s">
        <v>47</v>
      </c>
      <c r="G187" s="175" t="s">
        <v>48</v>
      </c>
      <c r="H187" s="175" t="s">
        <v>206</v>
      </c>
      <c r="I187" s="175">
        <v>5</v>
      </c>
      <c r="J187" s="175">
        <v>36</v>
      </c>
      <c r="K187" s="177">
        <v>585000</v>
      </c>
      <c r="L187" s="177">
        <v>585000</v>
      </c>
      <c r="M187" s="177">
        <v>497250</v>
      </c>
      <c r="N187" s="175" t="s">
        <v>1</v>
      </c>
      <c r="O187" s="175" t="s">
        <v>1</v>
      </c>
      <c r="P187" s="175" t="s">
        <v>1</v>
      </c>
      <c r="Q187" s="177">
        <v>43875</v>
      </c>
      <c r="R187" s="178" t="s">
        <v>2310</v>
      </c>
      <c r="S187" s="175" t="s">
        <v>1</v>
      </c>
      <c r="T187" s="175" t="s">
        <v>1</v>
      </c>
      <c r="U187" s="177">
        <v>541125</v>
      </c>
      <c r="V187" s="175" t="s">
        <v>1</v>
      </c>
      <c r="W187" s="177">
        <v>43875</v>
      </c>
      <c r="X187" s="175" t="s">
        <v>1</v>
      </c>
      <c r="Y187" s="175" t="s">
        <v>1</v>
      </c>
      <c r="Z187" s="179">
        <v>44203</v>
      </c>
    </row>
    <row r="188" spans="1:26" ht="25.5" x14ac:dyDescent="0.25">
      <c r="A188" s="174">
        <v>1</v>
      </c>
      <c r="B188" s="175" t="s">
        <v>520</v>
      </c>
      <c r="C188" s="175" t="s">
        <v>521</v>
      </c>
      <c r="D188" s="175" t="s">
        <v>40</v>
      </c>
      <c r="E188" s="176">
        <v>42698</v>
      </c>
      <c r="F188" s="175" t="s">
        <v>522</v>
      </c>
      <c r="G188" s="175" t="s">
        <v>523</v>
      </c>
      <c r="H188" s="175"/>
      <c r="I188" s="175">
        <v>1</v>
      </c>
      <c r="J188" s="175">
        <v>36</v>
      </c>
      <c r="K188" s="177">
        <v>768160</v>
      </c>
      <c r="L188" s="177">
        <v>768160</v>
      </c>
      <c r="M188" s="177">
        <v>595554.44999999995</v>
      </c>
      <c r="N188" s="175" t="s">
        <v>1</v>
      </c>
      <c r="O188" s="175" t="s">
        <v>1</v>
      </c>
      <c r="P188" s="175" t="s">
        <v>1</v>
      </c>
      <c r="Q188" s="175" t="s">
        <v>1</v>
      </c>
      <c r="R188" s="178" t="s">
        <v>2201</v>
      </c>
      <c r="S188" s="175" t="s">
        <v>1</v>
      </c>
      <c r="T188" s="175" t="s">
        <v>1</v>
      </c>
      <c r="U188" s="177">
        <v>595554.44999999995</v>
      </c>
      <c r="V188" s="175" t="s">
        <v>1</v>
      </c>
      <c r="W188" s="177">
        <v>172605.55</v>
      </c>
      <c r="X188" s="175" t="s">
        <v>1</v>
      </c>
      <c r="Y188" s="175" t="s">
        <v>1</v>
      </c>
      <c r="Z188" s="179">
        <v>44203</v>
      </c>
    </row>
    <row r="189" spans="1:26" ht="63.75" x14ac:dyDescent="0.25">
      <c r="A189" s="174">
        <v>1</v>
      </c>
      <c r="B189" s="175" t="s">
        <v>524</v>
      </c>
      <c r="C189" s="175" t="s">
        <v>525</v>
      </c>
      <c r="D189" s="175" t="s">
        <v>40</v>
      </c>
      <c r="E189" s="176">
        <v>42699</v>
      </c>
      <c r="F189" s="175" t="s">
        <v>526</v>
      </c>
      <c r="G189" s="175" t="s">
        <v>527</v>
      </c>
      <c r="H189" s="175" t="s">
        <v>180</v>
      </c>
      <c r="I189" s="175">
        <v>2</v>
      </c>
      <c r="J189" s="175">
        <v>24</v>
      </c>
      <c r="K189" s="177">
        <v>1095655.3799999999</v>
      </c>
      <c r="L189" s="177">
        <v>999457.98</v>
      </c>
      <c r="M189" s="177">
        <v>600431.38</v>
      </c>
      <c r="N189" s="175" t="s">
        <v>1</v>
      </c>
      <c r="O189" s="175" t="s">
        <v>1</v>
      </c>
      <c r="P189" s="175" t="s">
        <v>1</v>
      </c>
      <c r="Q189" s="175" t="s">
        <v>1</v>
      </c>
      <c r="R189" s="178" t="s">
        <v>2201</v>
      </c>
      <c r="S189" s="175" t="s">
        <v>1</v>
      </c>
      <c r="T189" s="175" t="s">
        <v>1</v>
      </c>
      <c r="U189" s="177">
        <v>600431.38</v>
      </c>
      <c r="V189" s="175" t="s">
        <v>1</v>
      </c>
      <c r="W189" s="177">
        <v>399026.6</v>
      </c>
      <c r="X189" s="175" t="s">
        <v>1</v>
      </c>
      <c r="Y189" s="177">
        <v>96197.4</v>
      </c>
      <c r="Z189" s="179">
        <v>44203</v>
      </c>
    </row>
    <row r="190" spans="1:26" ht="25.5" x14ac:dyDescent="0.25">
      <c r="A190" s="174">
        <v>1</v>
      </c>
      <c r="B190" s="175" t="s">
        <v>528</v>
      </c>
      <c r="C190" s="175" t="s">
        <v>529</v>
      </c>
      <c r="D190" s="175" t="s">
        <v>40</v>
      </c>
      <c r="E190" s="176">
        <v>42698</v>
      </c>
      <c r="F190" s="175" t="s">
        <v>83</v>
      </c>
      <c r="G190" s="175" t="s">
        <v>84</v>
      </c>
      <c r="H190" s="175" t="s">
        <v>530</v>
      </c>
      <c r="I190" s="175">
        <v>1</v>
      </c>
      <c r="J190" s="175">
        <v>36</v>
      </c>
      <c r="K190" s="177">
        <v>357256</v>
      </c>
      <c r="L190" s="177">
        <v>357256</v>
      </c>
      <c r="M190" s="177">
        <v>267942</v>
      </c>
      <c r="N190" s="175" t="s">
        <v>1</v>
      </c>
      <c r="O190" s="175" t="s">
        <v>1</v>
      </c>
      <c r="P190" s="175" t="s">
        <v>1</v>
      </c>
      <c r="Q190" s="175" t="s">
        <v>1</v>
      </c>
      <c r="R190" s="178" t="s">
        <v>2201</v>
      </c>
      <c r="S190" s="175" t="s">
        <v>1</v>
      </c>
      <c r="T190" s="175" t="s">
        <v>1</v>
      </c>
      <c r="U190" s="177">
        <v>267942</v>
      </c>
      <c r="V190" s="175" t="s">
        <v>1</v>
      </c>
      <c r="W190" s="177">
        <v>89314</v>
      </c>
      <c r="X190" s="175" t="s">
        <v>1</v>
      </c>
      <c r="Y190" s="175" t="s">
        <v>1</v>
      </c>
      <c r="Z190" s="179">
        <v>44203</v>
      </c>
    </row>
    <row r="191" spans="1:26" ht="51" x14ac:dyDescent="0.25">
      <c r="A191" s="174">
        <v>1</v>
      </c>
      <c r="B191" s="175" t="s">
        <v>531</v>
      </c>
      <c r="C191" s="175" t="s">
        <v>532</v>
      </c>
      <c r="D191" s="175" t="s">
        <v>40</v>
      </c>
      <c r="E191" s="176">
        <v>42698</v>
      </c>
      <c r="F191" s="175" t="s">
        <v>47</v>
      </c>
      <c r="G191" s="175" t="s">
        <v>48</v>
      </c>
      <c r="H191" s="175" t="s">
        <v>533</v>
      </c>
      <c r="I191" s="175">
        <v>4</v>
      </c>
      <c r="J191" s="175">
        <v>36</v>
      </c>
      <c r="K191" s="177">
        <v>633218.16</v>
      </c>
      <c r="L191" s="177">
        <v>633218.16</v>
      </c>
      <c r="M191" s="177">
        <v>538235.43999999994</v>
      </c>
      <c r="N191" s="175" t="s">
        <v>1</v>
      </c>
      <c r="O191" s="175" t="s">
        <v>1</v>
      </c>
      <c r="P191" s="175" t="s">
        <v>1</v>
      </c>
      <c r="Q191" s="177">
        <v>47491.360000000001</v>
      </c>
      <c r="R191" s="178" t="s">
        <v>2310</v>
      </c>
      <c r="S191" s="175" t="s">
        <v>1</v>
      </c>
      <c r="T191" s="175" t="s">
        <v>1</v>
      </c>
      <c r="U191" s="177">
        <v>585726.80000000005</v>
      </c>
      <c r="V191" s="175" t="s">
        <v>1</v>
      </c>
      <c r="W191" s="177">
        <v>47491.360000000001</v>
      </c>
      <c r="X191" s="175" t="s">
        <v>1</v>
      </c>
      <c r="Y191" s="175" t="s">
        <v>1</v>
      </c>
      <c r="Z191" s="179">
        <v>44203</v>
      </c>
    </row>
    <row r="192" spans="1:26" ht="38.25" x14ac:dyDescent="0.25">
      <c r="A192" s="174">
        <v>1</v>
      </c>
      <c r="B192" s="175" t="s">
        <v>534</v>
      </c>
      <c r="C192" s="175" t="s">
        <v>535</v>
      </c>
      <c r="D192" s="175" t="s">
        <v>35</v>
      </c>
      <c r="E192" s="176">
        <v>44098</v>
      </c>
      <c r="F192" s="175" t="s">
        <v>47</v>
      </c>
      <c r="G192" s="175" t="s">
        <v>48</v>
      </c>
      <c r="H192" s="175"/>
      <c r="I192" s="175">
        <v>3</v>
      </c>
      <c r="J192" s="175">
        <v>36</v>
      </c>
      <c r="K192" s="177">
        <v>579615.98</v>
      </c>
      <c r="L192" s="177">
        <v>579615.98</v>
      </c>
      <c r="M192" s="177">
        <v>492673.58</v>
      </c>
      <c r="N192" s="175" t="s">
        <v>1</v>
      </c>
      <c r="O192" s="175" t="s">
        <v>1</v>
      </c>
      <c r="P192" s="175" t="s">
        <v>1</v>
      </c>
      <c r="Q192" s="177">
        <v>43471.199999999997</v>
      </c>
      <c r="R192" s="178" t="s">
        <v>2310</v>
      </c>
      <c r="S192" s="175" t="s">
        <v>1</v>
      </c>
      <c r="T192" s="175" t="s">
        <v>1</v>
      </c>
      <c r="U192" s="177">
        <v>573530.01</v>
      </c>
      <c r="V192" s="177">
        <v>37385.230000000003</v>
      </c>
      <c r="W192" s="177">
        <v>6085.97</v>
      </c>
      <c r="X192" s="175" t="s">
        <v>1</v>
      </c>
      <c r="Y192" s="175" t="s">
        <v>1</v>
      </c>
      <c r="Z192" s="179">
        <v>44203</v>
      </c>
    </row>
    <row r="193" spans="1:26" ht="51" x14ac:dyDescent="0.25">
      <c r="A193" s="174">
        <v>1</v>
      </c>
      <c r="B193" s="175" t="s">
        <v>536</v>
      </c>
      <c r="C193" s="175" t="s">
        <v>537</v>
      </c>
      <c r="D193" s="175" t="s">
        <v>40</v>
      </c>
      <c r="E193" s="176">
        <v>42576</v>
      </c>
      <c r="F193" s="175" t="s">
        <v>83</v>
      </c>
      <c r="G193" s="175" t="s">
        <v>84</v>
      </c>
      <c r="H193" s="175" t="s">
        <v>538</v>
      </c>
      <c r="I193" s="175">
        <v>2</v>
      </c>
      <c r="J193" s="175">
        <v>36</v>
      </c>
      <c r="K193" s="177">
        <v>565000</v>
      </c>
      <c r="L193" s="177">
        <v>565000</v>
      </c>
      <c r="M193" s="177">
        <v>565000</v>
      </c>
      <c r="N193" s="175" t="s">
        <v>1</v>
      </c>
      <c r="O193" s="175" t="s">
        <v>1</v>
      </c>
      <c r="P193" s="175" t="s">
        <v>1</v>
      </c>
      <c r="Q193" s="175" t="s">
        <v>1</v>
      </c>
      <c r="R193" s="178" t="s">
        <v>2201</v>
      </c>
      <c r="S193" s="175" t="s">
        <v>1</v>
      </c>
      <c r="T193" s="175" t="s">
        <v>1</v>
      </c>
      <c r="U193" s="177">
        <v>565000</v>
      </c>
      <c r="V193" s="175" t="s">
        <v>1</v>
      </c>
      <c r="W193" s="175" t="s">
        <v>1</v>
      </c>
      <c r="X193" s="175" t="s">
        <v>1</v>
      </c>
      <c r="Y193" s="175" t="s">
        <v>1</v>
      </c>
      <c r="Z193" s="179">
        <v>44203</v>
      </c>
    </row>
    <row r="194" spans="1:26" ht="51" x14ac:dyDescent="0.25">
      <c r="A194" s="174">
        <v>1</v>
      </c>
      <c r="B194" s="175" t="s">
        <v>539</v>
      </c>
      <c r="C194" s="175" t="s">
        <v>540</v>
      </c>
      <c r="D194" s="175" t="s">
        <v>40</v>
      </c>
      <c r="E194" s="176">
        <v>42577</v>
      </c>
      <c r="F194" s="175" t="s">
        <v>83</v>
      </c>
      <c r="G194" s="175" t="s">
        <v>84</v>
      </c>
      <c r="H194" s="175" t="s">
        <v>541</v>
      </c>
      <c r="I194" s="175">
        <v>2</v>
      </c>
      <c r="J194" s="175">
        <v>36</v>
      </c>
      <c r="K194" s="177">
        <v>463641.94</v>
      </c>
      <c r="L194" s="177">
        <v>463641.94</v>
      </c>
      <c r="M194" s="177">
        <v>394095.65</v>
      </c>
      <c r="N194" s="175" t="s">
        <v>1</v>
      </c>
      <c r="O194" s="175" t="s">
        <v>1</v>
      </c>
      <c r="P194" s="175" t="s">
        <v>1</v>
      </c>
      <c r="Q194" s="177">
        <v>34773.14</v>
      </c>
      <c r="R194" s="178" t="s">
        <v>2310</v>
      </c>
      <c r="S194" s="175" t="s">
        <v>1</v>
      </c>
      <c r="T194" s="175" t="s">
        <v>1</v>
      </c>
      <c r="U194" s="177">
        <v>463641.94</v>
      </c>
      <c r="V194" s="177">
        <v>34773.15</v>
      </c>
      <c r="W194" s="175" t="s">
        <v>1</v>
      </c>
      <c r="X194" s="175" t="s">
        <v>1</v>
      </c>
      <c r="Y194" s="175" t="s">
        <v>1</v>
      </c>
      <c r="Z194" s="179">
        <v>44203</v>
      </c>
    </row>
    <row r="195" spans="1:26" ht="76.5" x14ac:dyDescent="0.25">
      <c r="A195" s="174">
        <v>1</v>
      </c>
      <c r="B195" s="175" t="s">
        <v>542</v>
      </c>
      <c r="C195" s="175" t="s">
        <v>543</v>
      </c>
      <c r="D195" s="175" t="s">
        <v>40</v>
      </c>
      <c r="E195" s="176">
        <v>42577</v>
      </c>
      <c r="F195" s="175" t="s">
        <v>2327</v>
      </c>
      <c r="G195" s="175" t="s">
        <v>285</v>
      </c>
      <c r="H195" s="175" t="s">
        <v>329</v>
      </c>
      <c r="I195" s="175">
        <v>2</v>
      </c>
      <c r="J195" s="175">
        <v>33</v>
      </c>
      <c r="K195" s="177">
        <v>586063.46</v>
      </c>
      <c r="L195" s="177">
        <v>586063.46</v>
      </c>
      <c r="M195" s="177">
        <v>498153.94</v>
      </c>
      <c r="N195" s="175" t="s">
        <v>1</v>
      </c>
      <c r="O195" s="175" t="s">
        <v>1</v>
      </c>
      <c r="P195" s="175" t="s">
        <v>1</v>
      </c>
      <c r="Q195" s="177">
        <v>43954.75</v>
      </c>
      <c r="R195" s="178" t="s">
        <v>2310</v>
      </c>
      <c r="S195" s="175" t="s">
        <v>1</v>
      </c>
      <c r="T195" s="175" t="s">
        <v>1</v>
      </c>
      <c r="U195" s="177">
        <v>542108.68999999994</v>
      </c>
      <c r="V195" s="175" t="s">
        <v>1</v>
      </c>
      <c r="W195" s="177">
        <v>43954.77</v>
      </c>
      <c r="X195" s="175" t="s">
        <v>1</v>
      </c>
      <c r="Y195" s="175" t="s">
        <v>1</v>
      </c>
      <c r="Z195" s="179">
        <v>44203</v>
      </c>
    </row>
    <row r="196" spans="1:26" ht="51" x14ac:dyDescent="0.25">
      <c r="A196" s="174">
        <v>1</v>
      </c>
      <c r="B196" s="175" t="s">
        <v>544</v>
      </c>
      <c r="C196" s="175" t="s">
        <v>545</v>
      </c>
      <c r="D196" s="175" t="s">
        <v>40</v>
      </c>
      <c r="E196" s="176">
        <v>42577</v>
      </c>
      <c r="F196" s="175" t="s">
        <v>2327</v>
      </c>
      <c r="G196" s="175" t="s">
        <v>285</v>
      </c>
      <c r="H196" s="175" t="s">
        <v>324</v>
      </c>
      <c r="I196" s="175">
        <v>1</v>
      </c>
      <c r="J196" s="175">
        <v>30</v>
      </c>
      <c r="K196" s="177">
        <v>281626.33</v>
      </c>
      <c r="L196" s="177">
        <v>281626.33</v>
      </c>
      <c r="M196" s="177">
        <v>211219.75</v>
      </c>
      <c r="N196" s="175" t="s">
        <v>1</v>
      </c>
      <c r="O196" s="175" t="s">
        <v>1</v>
      </c>
      <c r="P196" s="175" t="s">
        <v>1</v>
      </c>
      <c r="Q196" s="175" t="s">
        <v>1</v>
      </c>
      <c r="R196" s="178" t="s">
        <v>2201</v>
      </c>
      <c r="S196" s="175" t="s">
        <v>1</v>
      </c>
      <c r="T196" s="175" t="s">
        <v>1</v>
      </c>
      <c r="U196" s="177">
        <v>211219.75</v>
      </c>
      <c r="V196" s="175" t="s">
        <v>1</v>
      </c>
      <c r="W196" s="177">
        <v>70406.58</v>
      </c>
      <c r="X196" s="175" t="s">
        <v>1</v>
      </c>
      <c r="Y196" s="175" t="s">
        <v>1</v>
      </c>
      <c r="Z196" s="179">
        <v>44203</v>
      </c>
    </row>
    <row r="197" spans="1:26" ht="25.5" x14ac:dyDescent="0.25">
      <c r="A197" s="174">
        <v>1</v>
      </c>
      <c r="B197" s="175" t="s">
        <v>546</v>
      </c>
      <c r="C197" s="175" t="s">
        <v>547</v>
      </c>
      <c r="D197" s="175" t="s">
        <v>35</v>
      </c>
      <c r="E197" s="176">
        <v>43690</v>
      </c>
      <c r="F197" s="175" t="s">
        <v>47</v>
      </c>
      <c r="G197" s="175" t="s">
        <v>48</v>
      </c>
      <c r="H197" s="175"/>
      <c r="I197" s="175">
        <v>4</v>
      </c>
      <c r="J197" s="175">
        <v>26</v>
      </c>
      <c r="K197" s="177">
        <v>645469.56999999995</v>
      </c>
      <c r="L197" s="177">
        <v>645469.56999999995</v>
      </c>
      <c r="M197" s="177">
        <v>548649.15</v>
      </c>
      <c r="N197" s="175" t="s">
        <v>1</v>
      </c>
      <c r="O197" s="175" t="s">
        <v>1</v>
      </c>
      <c r="P197" s="175" t="s">
        <v>1</v>
      </c>
      <c r="Q197" s="177">
        <v>48410.19</v>
      </c>
      <c r="R197" s="178" t="s">
        <v>2310</v>
      </c>
      <c r="S197" s="175" t="s">
        <v>1</v>
      </c>
      <c r="T197" s="175" t="s">
        <v>1</v>
      </c>
      <c r="U197" s="177">
        <v>613260.63</v>
      </c>
      <c r="V197" s="177">
        <v>16201.29</v>
      </c>
      <c r="W197" s="177">
        <v>32208.94</v>
      </c>
      <c r="X197" s="175" t="s">
        <v>1</v>
      </c>
      <c r="Y197" s="175" t="s">
        <v>1</v>
      </c>
      <c r="Z197" s="179">
        <v>44203</v>
      </c>
    </row>
    <row r="198" spans="1:26" ht="25.5" x14ac:dyDescent="0.25">
      <c r="A198" s="174">
        <v>1</v>
      </c>
      <c r="B198" s="175" t="s">
        <v>548</v>
      </c>
      <c r="C198" s="175" t="s">
        <v>549</v>
      </c>
      <c r="D198" s="175" t="s">
        <v>40</v>
      </c>
      <c r="E198" s="176">
        <v>42698</v>
      </c>
      <c r="F198" s="175" t="s">
        <v>550</v>
      </c>
      <c r="G198" s="175" t="s">
        <v>551</v>
      </c>
      <c r="H198" s="175"/>
      <c r="I198" s="175">
        <v>5</v>
      </c>
      <c r="J198" s="175">
        <v>36</v>
      </c>
      <c r="K198" s="177">
        <v>495645.76</v>
      </c>
      <c r="L198" s="177">
        <v>478870.21</v>
      </c>
      <c r="M198" s="177">
        <v>383096.17</v>
      </c>
      <c r="N198" s="175" t="s">
        <v>1</v>
      </c>
      <c r="O198" s="175" t="s">
        <v>1</v>
      </c>
      <c r="P198" s="175" t="s">
        <v>1</v>
      </c>
      <c r="Q198" s="175" t="s">
        <v>1</v>
      </c>
      <c r="R198" s="178" t="s">
        <v>2201</v>
      </c>
      <c r="S198" s="175" t="s">
        <v>1</v>
      </c>
      <c r="T198" s="175" t="s">
        <v>1</v>
      </c>
      <c r="U198" s="177">
        <v>383096.17</v>
      </c>
      <c r="V198" s="175" t="s">
        <v>1</v>
      </c>
      <c r="W198" s="177">
        <v>95774.04</v>
      </c>
      <c r="X198" s="175" t="s">
        <v>1</v>
      </c>
      <c r="Y198" s="177">
        <v>16775.55</v>
      </c>
      <c r="Z198" s="179">
        <v>44203</v>
      </c>
    </row>
    <row r="199" spans="1:26" ht="63.75" x14ac:dyDescent="0.25">
      <c r="A199" s="174">
        <v>1</v>
      </c>
      <c r="B199" s="175" t="s">
        <v>552</v>
      </c>
      <c r="C199" s="175" t="s">
        <v>553</v>
      </c>
      <c r="D199" s="175" t="s">
        <v>40</v>
      </c>
      <c r="E199" s="176">
        <v>42699</v>
      </c>
      <c r="F199" s="175" t="s">
        <v>54</v>
      </c>
      <c r="G199" s="175" t="s">
        <v>55</v>
      </c>
      <c r="H199" s="175" t="s">
        <v>554</v>
      </c>
      <c r="I199" s="175">
        <v>1</v>
      </c>
      <c r="J199" s="175">
        <v>30</v>
      </c>
      <c r="K199" s="177">
        <v>580000</v>
      </c>
      <c r="L199" s="177">
        <v>580000</v>
      </c>
      <c r="M199" s="177">
        <v>493000</v>
      </c>
      <c r="N199" s="175" t="s">
        <v>1</v>
      </c>
      <c r="O199" s="175" t="s">
        <v>1</v>
      </c>
      <c r="P199" s="175" t="s">
        <v>1</v>
      </c>
      <c r="Q199" s="177">
        <v>43500</v>
      </c>
      <c r="R199" s="178" t="s">
        <v>2310</v>
      </c>
      <c r="S199" s="175" t="s">
        <v>1</v>
      </c>
      <c r="T199" s="175" t="s">
        <v>1</v>
      </c>
      <c r="U199" s="177">
        <v>536500</v>
      </c>
      <c r="V199" s="175" t="s">
        <v>1</v>
      </c>
      <c r="W199" s="177">
        <v>43500</v>
      </c>
      <c r="X199" s="175" t="s">
        <v>1</v>
      </c>
      <c r="Y199" s="175" t="s">
        <v>1</v>
      </c>
      <c r="Z199" s="179">
        <v>44203</v>
      </c>
    </row>
    <row r="200" spans="1:26" ht="25.5" x14ac:dyDescent="0.25">
      <c r="A200" s="174">
        <v>1</v>
      </c>
      <c r="B200" s="175" t="s">
        <v>555</v>
      </c>
      <c r="C200" s="175" t="s">
        <v>556</v>
      </c>
      <c r="D200" s="175" t="s">
        <v>40</v>
      </c>
      <c r="E200" s="176">
        <v>42698</v>
      </c>
      <c r="F200" s="175" t="s">
        <v>54</v>
      </c>
      <c r="G200" s="175" t="s">
        <v>55</v>
      </c>
      <c r="H200" s="175"/>
      <c r="I200" s="175">
        <v>1</v>
      </c>
      <c r="J200" s="175">
        <v>36</v>
      </c>
      <c r="K200" s="177">
        <v>648000</v>
      </c>
      <c r="L200" s="177">
        <v>648000</v>
      </c>
      <c r="M200" s="177">
        <v>550800</v>
      </c>
      <c r="N200" s="175" t="s">
        <v>1</v>
      </c>
      <c r="O200" s="175" t="s">
        <v>1</v>
      </c>
      <c r="P200" s="175" t="s">
        <v>1</v>
      </c>
      <c r="Q200" s="177">
        <v>48600</v>
      </c>
      <c r="R200" s="178" t="s">
        <v>2310</v>
      </c>
      <c r="S200" s="175" t="s">
        <v>1</v>
      </c>
      <c r="T200" s="175" t="s">
        <v>1</v>
      </c>
      <c r="U200" s="177">
        <v>599400</v>
      </c>
      <c r="V200" s="175" t="s">
        <v>1</v>
      </c>
      <c r="W200" s="177">
        <v>48600</v>
      </c>
      <c r="X200" s="175" t="s">
        <v>1</v>
      </c>
      <c r="Y200" s="175" t="s">
        <v>1</v>
      </c>
      <c r="Z200" s="179">
        <v>44203</v>
      </c>
    </row>
    <row r="201" spans="1:26" ht="38.25" x14ac:dyDescent="0.25">
      <c r="A201" s="174">
        <v>1</v>
      </c>
      <c r="B201" s="175" t="s">
        <v>557</v>
      </c>
      <c r="C201" s="175" t="s">
        <v>558</v>
      </c>
      <c r="D201" s="175" t="s">
        <v>40</v>
      </c>
      <c r="E201" s="176">
        <v>42699</v>
      </c>
      <c r="F201" s="175" t="s">
        <v>54</v>
      </c>
      <c r="G201" s="175" t="s">
        <v>55</v>
      </c>
      <c r="H201" s="175" t="s">
        <v>559</v>
      </c>
      <c r="I201" s="175">
        <v>3</v>
      </c>
      <c r="J201" s="175">
        <v>36</v>
      </c>
      <c r="K201" s="177">
        <v>600000</v>
      </c>
      <c r="L201" s="177">
        <v>600000</v>
      </c>
      <c r="M201" s="177">
        <v>510000</v>
      </c>
      <c r="N201" s="175" t="s">
        <v>1</v>
      </c>
      <c r="O201" s="175" t="s">
        <v>1</v>
      </c>
      <c r="P201" s="175" t="s">
        <v>1</v>
      </c>
      <c r="Q201" s="177">
        <v>45000</v>
      </c>
      <c r="R201" s="178" t="s">
        <v>2310</v>
      </c>
      <c r="S201" s="175" t="s">
        <v>1</v>
      </c>
      <c r="T201" s="175" t="s">
        <v>1</v>
      </c>
      <c r="U201" s="177">
        <v>555000</v>
      </c>
      <c r="V201" s="175" t="s">
        <v>1</v>
      </c>
      <c r="W201" s="177">
        <v>45000</v>
      </c>
      <c r="X201" s="175" t="s">
        <v>1</v>
      </c>
      <c r="Y201" s="175" t="s">
        <v>1</v>
      </c>
      <c r="Z201" s="179">
        <v>44203</v>
      </c>
    </row>
    <row r="202" spans="1:26" ht="63.75" x14ac:dyDescent="0.25">
      <c r="A202" s="174">
        <v>1</v>
      </c>
      <c r="B202" s="175" t="s">
        <v>560</v>
      </c>
      <c r="C202" s="175" t="s">
        <v>561</v>
      </c>
      <c r="D202" s="175" t="s">
        <v>40</v>
      </c>
      <c r="E202" s="176">
        <v>42698</v>
      </c>
      <c r="F202" s="175" t="s">
        <v>485</v>
      </c>
      <c r="G202" s="175" t="s">
        <v>486</v>
      </c>
      <c r="H202" s="175"/>
      <c r="I202" s="175">
        <v>1</v>
      </c>
      <c r="J202" s="175">
        <v>36</v>
      </c>
      <c r="K202" s="177">
        <v>635000</v>
      </c>
      <c r="L202" s="177">
        <v>635000</v>
      </c>
      <c r="M202" s="177">
        <v>539750.01</v>
      </c>
      <c r="N202" s="175" t="s">
        <v>1</v>
      </c>
      <c r="O202" s="175" t="s">
        <v>1</v>
      </c>
      <c r="P202" s="175" t="s">
        <v>1</v>
      </c>
      <c r="Q202" s="177">
        <v>47625.01</v>
      </c>
      <c r="R202" s="178" t="s">
        <v>2310</v>
      </c>
      <c r="S202" s="175" t="s">
        <v>1</v>
      </c>
      <c r="T202" s="175" t="s">
        <v>1</v>
      </c>
      <c r="U202" s="177">
        <v>635000</v>
      </c>
      <c r="V202" s="177">
        <v>47624.98</v>
      </c>
      <c r="W202" s="175" t="s">
        <v>1</v>
      </c>
      <c r="X202" s="175" t="s">
        <v>1</v>
      </c>
      <c r="Y202" s="175" t="s">
        <v>1</v>
      </c>
      <c r="Z202" s="179">
        <v>44203</v>
      </c>
    </row>
    <row r="203" spans="1:26" ht="25.5" x14ac:dyDescent="0.25">
      <c r="A203" s="174">
        <v>1</v>
      </c>
      <c r="B203" s="175" t="s">
        <v>562</v>
      </c>
      <c r="C203" s="175" t="s">
        <v>563</v>
      </c>
      <c r="D203" s="175" t="s">
        <v>35</v>
      </c>
      <c r="E203" s="176">
        <v>44008</v>
      </c>
      <c r="F203" s="175" t="s">
        <v>54</v>
      </c>
      <c r="G203" s="175" t="s">
        <v>55</v>
      </c>
      <c r="H203" s="175" t="s">
        <v>564</v>
      </c>
      <c r="I203" s="175">
        <v>3</v>
      </c>
      <c r="J203" s="175">
        <v>36</v>
      </c>
      <c r="K203" s="177">
        <v>648371.04</v>
      </c>
      <c r="L203" s="177">
        <v>648371.04</v>
      </c>
      <c r="M203" s="177">
        <v>551115.38</v>
      </c>
      <c r="N203" s="175" t="s">
        <v>1</v>
      </c>
      <c r="O203" s="175" t="s">
        <v>1</v>
      </c>
      <c r="P203" s="175" t="s">
        <v>1</v>
      </c>
      <c r="Q203" s="177">
        <v>48627.839999999997</v>
      </c>
      <c r="R203" s="178" t="s">
        <v>2310</v>
      </c>
      <c r="S203" s="175" t="s">
        <v>1</v>
      </c>
      <c r="T203" s="175" t="s">
        <v>1</v>
      </c>
      <c r="U203" s="177">
        <v>613525.73</v>
      </c>
      <c r="V203" s="177">
        <v>13782.51</v>
      </c>
      <c r="W203" s="177">
        <v>34845.31</v>
      </c>
      <c r="X203" s="175" t="s">
        <v>1</v>
      </c>
      <c r="Y203" s="175" t="s">
        <v>1</v>
      </c>
      <c r="Z203" s="179">
        <v>44203</v>
      </c>
    </row>
    <row r="204" spans="1:26" ht="76.5" x14ac:dyDescent="0.25">
      <c r="A204" s="174">
        <v>1</v>
      </c>
      <c r="B204" s="175" t="s">
        <v>565</v>
      </c>
      <c r="C204" s="175" t="s">
        <v>566</v>
      </c>
      <c r="D204" s="175" t="s">
        <v>40</v>
      </c>
      <c r="E204" s="176">
        <v>42698</v>
      </c>
      <c r="F204" s="175" t="s">
        <v>54</v>
      </c>
      <c r="G204" s="175" t="s">
        <v>55</v>
      </c>
      <c r="H204" s="175"/>
      <c r="I204" s="175">
        <v>1</v>
      </c>
      <c r="J204" s="175">
        <v>36</v>
      </c>
      <c r="K204" s="177">
        <v>549459</v>
      </c>
      <c r="L204" s="177">
        <v>549459</v>
      </c>
      <c r="M204" s="177">
        <v>467040.14</v>
      </c>
      <c r="N204" s="175" t="s">
        <v>1</v>
      </c>
      <c r="O204" s="175" t="s">
        <v>1</v>
      </c>
      <c r="P204" s="175" t="s">
        <v>1</v>
      </c>
      <c r="Q204" s="177">
        <v>41209.43</v>
      </c>
      <c r="R204" s="178" t="s">
        <v>2310</v>
      </c>
      <c r="S204" s="175" t="s">
        <v>1</v>
      </c>
      <c r="T204" s="175" t="s">
        <v>1</v>
      </c>
      <c r="U204" s="177">
        <v>508249.57</v>
      </c>
      <c r="V204" s="175" t="s">
        <v>1</v>
      </c>
      <c r="W204" s="177">
        <v>41209.43</v>
      </c>
      <c r="X204" s="175" t="s">
        <v>1</v>
      </c>
      <c r="Y204" s="175" t="s">
        <v>1</v>
      </c>
      <c r="Z204" s="179">
        <v>44203</v>
      </c>
    </row>
    <row r="205" spans="1:26" ht="38.25" x14ac:dyDescent="0.25">
      <c r="A205" s="174">
        <v>1</v>
      </c>
      <c r="B205" s="175" t="s">
        <v>567</v>
      </c>
      <c r="C205" s="175" t="s">
        <v>568</v>
      </c>
      <c r="D205" s="175" t="s">
        <v>40</v>
      </c>
      <c r="E205" s="176">
        <v>42698</v>
      </c>
      <c r="F205" s="175" t="s">
        <v>54</v>
      </c>
      <c r="G205" s="175" t="s">
        <v>55</v>
      </c>
      <c r="H205" s="175"/>
      <c r="I205" s="175">
        <v>1</v>
      </c>
      <c r="J205" s="175">
        <v>36</v>
      </c>
      <c r="K205" s="177">
        <v>588632.41</v>
      </c>
      <c r="L205" s="177">
        <v>588632.41</v>
      </c>
      <c r="M205" s="177">
        <v>500337.55</v>
      </c>
      <c r="N205" s="175" t="s">
        <v>1</v>
      </c>
      <c r="O205" s="175" t="s">
        <v>1</v>
      </c>
      <c r="P205" s="175" t="s">
        <v>1</v>
      </c>
      <c r="Q205" s="177">
        <v>44147.43</v>
      </c>
      <c r="R205" s="178" t="s">
        <v>2310</v>
      </c>
      <c r="S205" s="175" t="s">
        <v>1</v>
      </c>
      <c r="T205" s="175" t="s">
        <v>1</v>
      </c>
      <c r="U205" s="177">
        <v>544484.98</v>
      </c>
      <c r="V205" s="175" t="s">
        <v>1</v>
      </c>
      <c r="W205" s="177">
        <v>44147.43</v>
      </c>
      <c r="X205" s="175" t="s">
        <v>1</v>
      </c>
      <c r="Y205" s="175" t="s">
        <v>1</v>
      </c>
      <c r="Z205" s="179">
        <v>44203</v>
      </c>
    </row>
    <row r="206" spans="1:26" ht="76.5" x14ac:dyDescent="0.25">
      <c r="A206" s="174">
        <v>1</v>
      </c>
      <c r="B206" s="175" t="s">
        <v>569</v>
      </c>
      <c r="C206" s="175" t="s">
        <v>570</v>
      </c>
      <c r="D206" s="175" t="s">
        <v>40</v>
      </c>
      <c r="E206" s="176">
        <v>42698</v>
      </c>
      <c r="F206" s="175" t="s">
        <v>2325</v>
      </c>
      <c r="G206" s="175" t="s">
        <v>136</v>
      </c>
      <c r="H206" s="175"/>
      <c r="I206" s="175">
        <v>1</v>
      </c>
      <c r="J206" s="175">
        <v>36</v>
      </c>
      <c r="K206" s="177">
        <v>515992.09</v>
      </c>
      <c r="L206" s="177">
        <v>515992.09</v>
      </c>
      <c r="M206" s="177">
        <v>438593.27</v>
      </c>
      <c r="N206" s="175" t="s">
        <v>1</v>
      </c>
      <c r="O206" s="175" t="s">
        <v>1</v>
      </c>
      <c r="P206" s="175" t="s">
        <v>1</v>
      </c>
      <c r="Q206" s="177">
        <v>38699.410000000003</v>
      </c>
      <c r="R206" s="178" t="s">
        <v>2310</v>
      </c>
      <c r="S206" s="175" t="s">
        <v>1</v>
      </c>
      <c r="T206" s="175" t="s">
        <v>1</v>
      </c>
      <c r="U206" s="177">
        <v>477292.68</v>
      </c>
      <c r="V206" s="175" t="s">
        <v>1</v>
      </c>
      <c r="W206" s="177">
        <v>38699.410000000003</v>
      </c>
      <c r="X206" s="175" t="s">
        <v>1</v>
      </c>
      <c r="Y206" s="175" t="s">
        <v>1</v>
      </c>
      <c r="Z206" s="179">
        <v>44203</v>
      </c>
    </row>
    <row r="207" spans="1:26" ht="38.25" x14ac:dyDescent="0.25">
      <c r="A207" s="174">
        <v>1</v>
      </c>
      <c r="B207" s="175" t="s">
        <v>571</v>
      </c>
      <c r="C207" s="175" t="s">
        <v>572</v>
      </c>
      <c r="D207" s="175" t="s">
        <v>40</v>
      </c>
      <c r="E207" s="176">
        <v>42698</v>
      </c>
      <c r="F207" s="175" t="s">
        <v>2325</v>
      </c>
      <c r="G207" s="175" t="s">
        <v>136</v>
      </c>
      <c r="H207" s="175" t="s">
        <v>107</v>
      </c>
      <c r="I207" s="175">
        <v>2</v>
      </c>
      <c r="J207" s="175">
        <v>36</v>
      </c>
      <c r="K207" s="177">
        <v>648750</v>
      </c>
      <c r="L207" s="177">
        <v>648750</v>
      </c>
      <c r="M207" s="177">
        <v>551351.34</v>
      </c>
      <c r="N207" s="175" t="s">
        <v>1</v>
      </c>
      <c r="O207" s="175" t="s">
        <v>1</v>
      </c>
      <c r="P207" s="175" t="s">
        <v>1</v>
      </c>
      <c r="Q207" s="177">
        <v>48648.66</v>
      </c>
      <c r="R207" s="178" t="s">
        <v>2310</v>
      </c>
      <c r="S207" s="175" t="s">
        <v>1</v>
      </c>
      <c r="T207" s="175" t="s">
        <v>1</v>
      </c>
      <c r="U207" s="177">
        <v>639000</v>
      </c>
      <c r="V207" s="177">
        <v>39000</v>
      </c>
      <c r="W207" s="177">
        <v>9750</v>
      </c>
      <c r="X207" s="175" t="s">
        <v>1</v>
      </c>
      <c r="Y207" s="175" t="s">
        <v>1</v>
      </c>
      <c r="Z207" s="179">
        <v>44203</v>
      </c>
    </row>
    <row r="208" spans="1:26" ht="38.25" x14ac:dyDescent="0.25">
      <c r="A208" s="174">
        <v>1</v>
      </c>
      <c r="B208" s="175" t="s">
        <v>573</v>
      </c>
      <c r="C208" s="175" t="s">
        <v>574</v>
      </c>
      <c r="D208" s="175" t="s">
        <v>40</v>
      </c>
      <c r="E208" s="176">
        <v>42698</v>
      </c>
      <c r="F208" s="175" t="s">
        <v>54</v>
      </c>
      <c r="G208" s="175" t="s">
        <v>55</v>
      </c>
      <c r="H208" s="175"/>
      <c r="I208" s="175">
        <v>1</v>
      </c>
      <c r="J208" s="175">
        <v>36</v>
      </c>
      <c r="K208" s="177">
        <v>442285.45</v>
      </c>
      <c r="L208" s="177">
        <v>442285.45</v>
      </c>
      <c r="M208" s="177">
        <v>375942.65</v>
      </c>
      <c r="N208" s="175" t="s">
        <v>1</v>
      </c>
      <c r="O208" s="175" t="s">
        <v>1</v>
      </c>
      <c r="P208" s="175" t="s">
        <v>1</v>
      </c>
      <c r="Q208" s="177">
        <v>33171.4</v>
      </c>
      <c r="R208" s="178" t="s">
        <v>2310</v>
      </c>
      <c r="S208" s="175" t="s">
        <v>1</v>
      </c>
      <c r="T208" s="175" t="s">
        <v>1</v>
      </c>
      <c r="U208" s="177">
        <v>409114.05</v>
      </c>
      <c r="V208" s="175" t="s">
        <v>1</v>
      </c>
      <c r="W208" s="177">
        <v>33171.4</v>
      </c>
      <c r="X208" s="175" t="s">
        <v>1</v>
      </c>
      <c r="Y208" s="175" t="s">
        <v>1</v>
      </c>
      <c r="Z208" s="179">
        <v>44203</v>
      </c>
    </row>
    <row r="209" spans="1:26" ht="51" x14ac:dyDescent="0.25">
      <c r="A209" s="174">
        <v>1</v>
      </c>
      <c r="B209" s="175" t="s">
        <v>575</v>
      </c>
      <c r="C209" s="175" t="s">
        <v>576</v>
      </c>
      <c r="D209" s="175" t="s">
        <v>40</v>
      </c>
      <c r="E209" s="176">
        <v>42698</v>
      </c>
      <c r="F209" s="175" t="s">
        <v>157</v>
      </c>
      <c r="G209" s="175" t="s">
        <v>158</v>
      </c>
      <c r="H209" s="175" t="s">
        <v>174</v>
      </c>
      <c r="I209" s="175">
        <v>3</v>
      </c>
      <c r="J209" s="175">
        <v>36</v>
      </c>
      <c r="K209" s="177">
        <v>648339.43000000005</v>
      </c>
      <c r="L209" s="177">
        <v>648339.43000000005</v>
      </c>
      <c r="M209" s="177">
        <v>551088.51</v>
      </c>
      <c r="N209" s="175" t="s">
        <v>1</v>
      </c>
      <c r="O209" s="175" t="s">
        <v>1</v>
      </c>
      <c r="P209" s="175" t="s">
        <v>1</v>
      </c>
      <c r="Q209" s="177">
        <v>48625.46</v>
      </c>
      <c r="R209" s="178" t="s">
        <v>2310</v>
      </c>
      <c r="S209" s="175" t="s">
        <v>1</v>
      </c>
      <c r="T209" s="175" t="s">
        <v>1</v>
      </c>
      <c r="U209" s="177">
        <v>625912.46</v>
      </c>
      <c r="V209" s="177">
        <v>26198.49</v>
      </c>
      <c r="W209" s="177">
        <v>22426.97</v>
      </c>
      <c r="X209" s="175" t="s">
        <v>1</v>
      </c>
      <c r="Y209" s="175" t="s">
        <v>1</v>
      </c>
      <c r="Z209" s="179">
        <v>44203</v>
      </c>
    </row>
    <row r="210" spans="1:26" ht="38.25" x14ac:dyDescent="0.25">
      <c r="A210" s="174">
        <v>1</v>
      </c>
      <c r="B210" s="175" t="s">
        <v>577</v>
      </c>
      <c r="C210" s="175" t="s">
        <v>578</v>
      </c>
      <c r="D210" s="175" t="s">
        <v>40</v>
      </c>
      <c r="E210" s="176">
        <v>42699</v>
      </c>
      <c r="F210" s="175" t="s">
        <v>2325</v>
      </c>
      <c r="G210" s="175" t="s">
        <v>136</v>
      </c>
      <c r="H210" s="175"/>
      <c r="I210" s="175">
        <v>1</v>
      </c>
      <c r="J210" s="175">
        <v>36</v>
      </c>
      <c r="K210" s="177">
        <v>571036</v>
      </c>
      <c r="L210" s="177">
        <v>571036</v>
      </c>
      <c r="M210" s="177">
        <v>485380</v>
      </c>
      <c r="N210" s="175" t="s">
        <v>1</v>
      </c>
      <c r="O210" s="175" t="s">
        <v>1</v>
      </c>
      <c r="P210" s="175" t="s">
        <v>1</v>
      </c>
      <c r="Q210" s="177">
        <v>42828</v>
      </c>
      <c r="R210" s="178" t="s">
        <v>2310</v>
      </c>
      <c r="S210" s="175" t="s">
        <v>1</v>
      </c>
      <c r="T210" s="175" t="s">
        <v>1</v>
      </c>
      <c r="U210" s="177">
        <v>571036</v>
      </c>
      <c r="V210" s="177">
        <v>42828</v>
      </c>
      <c r="W210" s="175" t="s">
        <v>1</v>
      </c>
      <c r="X210" s="175" t="s">
        <v>1</v>
      </c>
      <c r="Y210" s="175" t="s">
        <v>1</v>
      </c>
      <c r="Z210" s="179">
        <v>44203</v>
      </c>
    </row>
    <row r="211" spans="1:26" ht="38.25" x14ac:dyDescent="0.25">
      <c r="A211" s="174">
        <v>1</v>
      </c>
      <c r="B211" s="175" t="s">
        <v>579</v>
      </c>
      <c r="C211" s="175" t="s">
        <v>580</v>
      </c>
      <c r="D211" s="175" t="s">
        <v>35</v>
      </c>
      <c r="E211" s="176">
        <v>43986</v>
      </c>
      <c r="F211" s="175" t="s">
        <v>36</v>
      </c>
      <c r="G211" s="175" t="s">
        <v>37</v>
      </c>
      <c r="H211" s="175" t="s">
        <v>258</v>
      </c>
      <c r="I211" s="175">
        <v>2</v>
      </c>
      <c r="J211" s="175">
        <v>36</v>
      </c>
      <c r="K211" s="177">
        <v>573011.31000000006</v>
      </c>
      <c r="L211" s="177">
        <v>573011.31000000006</v>
      </c>
      <c r="M211" s="177">
        <v>487059.61</v>
      </c>
      <c r="N211" s="175" t="s">
        <v>1</v>
      </c>
      <c r="O211" s="175" t="s">
        <v>1</v>
      </c>
      <c r="P211" s="175" t="s">
        <v>1</v>
      </c>
      <c r="Q211" s="177">
        <v>42975.85</v>
      </c>
      <c r="R211" s="178" t="s">
        <v>2310</v>
      </c>
      <c r="S211" s="175" t="s">
        <v>1</v>
      </c>
      <c r="T211" s="175" t="s">
        <v>1</v>
      </c>
      <c r="U211" s="177">
        <v>567395.80000000005</v>
      </c>
      <c r="V211" s="177">
        <v>37360.339999999997</v>
      </c>
      <c r="W211" s="177">
        <v>5615.51</v>
      </c>
      <c r="X211" s="175" t="s">
        <v>1</v>
      </c>
      <c r="Y211" s="175" t="s">
        <v>1</v>
      </c>
      <c r="Z211" s="179">
        <v>44203</v>
      </c>
    </row>
    <row r="212" spans="1:26" ht="63.75" x14ac:dyDescent="0.25">
      <c r="A212" s="174">
        <v>1</v>
      </c>
      <c r="B212" s="175" t="s">
        <v>581</v>
      </c>
      <c r="C212" s="175" t="s">
        <v>582</v>
      </c>
      <c r="D212" s="175" t="s">
        <v>40</v>
      </c>
      <c r="E212" s="176">
        <v>42699</v>
      </c>
      <c r="F212" s="175" t="s">
        <v>83</v>
      </c>
      <c r="G212" s="175" t="s">
        <v>84</v>
      </c>
      <c r="H212" s="175"/>
      <c r="I212" s="175">
        <v>2</v>
      </c>
      <c r="J212" s="175">
        <v>36</v>
      </c>
      <c r="K212" s="177">
        <v>447676.23</v>
      </c>
      <c r="L212" s="177">
        <v>447676.23</v>
      </c>
      <c r="M212" s="177">
        <v>380524.83</v>
      </c>
      <c r="N212" s="175" t="s">
        <v>1</v>
      </c>
      <c r="O212" s="175" t="s">
        <v>1</v>
      </c>
      <c r="P212" s="175" t="s">
        <v>1</v>
      </c>
      <c r="Q212" s="177">
        <v>33575.699999999997</v>
      </c>
      <c r="R212" s="178" t="s">
        <v>2310</v>
      </c>
      <c r="S212" s="175" t="s">
        <v>1</v>
      </c>
      <c r="T212" s="175" t="s">
        <v>1</v>
      </c>
      <c r="U212" s="177">
        <v>447676.23</v>
      </c>
      <c r="V212" s="177">
        <v>33575.699999999997</v>
      </c>
      <c r="W212" s="175" t="s">
        <v>1</v>
      </c>
      <c r="X212" s="175" t="s">
        <v>1</v>
      </c>
      <c r="Y212" s="175" t="s">
        <v>1</v>
      </c>
      <c r="Z212" s="179">
        <v>44203</v>
      </c>
    </row>
    <row r="213" spans="1:26" ht="25.5" x14ac:dyDescent="0.25">
      <c r="A213" s="174">
        <v>1</v>
      </c>
      <c r="B213" s="175" t="s">
        <v>583</v>
      </c>
      <c r="C213" s="175" t="s">
        <v>584</v>
      </c>
      <c r="D213" s="175" t="s">
        <v>35</v>
      </c>
      <c r="E213" s="176">
        <v>44046</v>
      </c>
      <c r="F213" s="175" t="s">
        <v>485</v>
      </c>
      <c r="G213" s="175" t="s">
        <v>486</v>
      </c>
      <c r="H213" s="175"/>
      <c r="I213" s="175">
        <v>1</v>
      </c>
      <c r="J213" s="175">
        <v>36</v>
      </c>
      <c r="K213" s="177">
        <v>621997.46</v>
      </c>
      <c r="L213" s="177">
        <v>621997.46</v>
      </c>
      <c r="M213" s="177">
        <v>528697.84</v>
      </c>
      <c r="N213" s="175" t="s">
        <v>1</v>
      </c>
      <c r="O213" s="175" t="s">
        <v>1</v>
      </c>
      <c r="P213" s="175" t="s">
        <v>1</v>
      </c>
      <c r="Q213" s="177">
        <v>46649.81</v>
      </c>
      <c r="R213" s="178" t="s">
        <v>2310</v>
      </c>
      <c r="S213" s="175" t="s">
        <v>1</v>
      </c>
      <c r="T213" s="175" t="s">
        <v>1</v>
      </c>
      <c r="U213" s="177">
        <v>621997.46</v>
      </c>
      <c r="V213" s="177">
        <v>46649.81</v>
      </c>
      <c r="W213" s="175" t="s">
        <v>1</v>
      </c>
      <c r="X213" s="175" t="s">
        <v>1</v>
      </c>
      <c r="Y213" s="175" t="s">
        <v>1</v>
      </c>
      <c r="Z213" s="179">
        <v>44203</v>
      </c>
    </row>
    <row r="214" spans="1:26" ht="76.5" x14ac:dyDescent="0.25">
      <c r="A214" s="174">
        <v>1</v>
      </c>
      <c r="B214" s="175" t="s">
        <v>585</v>
      </c>
      <c r="C214" s="175" t="s">
        <v>586</v>
      </c>
      <c r="D214" s="175" t="s">
        <v>40</v>
      </c>
      <c r="E214" s="176">
        <v>42698</v>
      </c>
      <c r="F214" s="175" t="s">
        <v>130</v>
      </c>
      <c r="G214" s="175" t="s">
        <v>131</v>
      </c>
      <c r="H214" s="175" t="s">
        <v>587</v>
      </c>
      <c r="I214" s="175">
        <v>1</v>
      </c>
      <c r="J214" s="175">
        <v>24</v>
      </c>
      <c r="K214" s="177">
        <v>424454.36</v>
      </c>
      <c r="L214" s="177">
        <v>424454.36</v>
      </c>
      <c r="M214" s="177">
        <v>360786.2</v>
      </c>
      <c r="N214" s="175" t="s">
        <v>1</v>
      </c>
      <c r="O214" s="175" t="s">
        <v>1</v>
      </c>
      <c r="P214" s="175" t="s">
        <v>1</v>
      </c>
      <c r="Q214" s="177">
        <v>31834.080000000002</v>
      </c>
      <c r="R214" s="178" t="s">
        <v>2310</v>
      </c>
      <c r="S214" s="175" t="s">
        <v>1</v>
      </c>
      <c r="T214" s="175" t="s">
        <v>1</v>
      </c>
      <c r="U214" s="177">
        <v>392620.28</v>
      </c>
      <c r="V214" s="175" t="s">
        <v>1</v>
      </c>
      <c r="W214" s="177">
        <v>31834.080000000002</v>
      </c>
      <c r="X214" s="175" t="s">
        <v>1</v>
      </c>
      <c r="Y214" s="175" t="s">
        <v>1</v>
      </c>
      <c r="Z214" s="179">
        <v>44203</v>
      </c>
    </row>
    <row r="215" spans="1:26" ht="25.5" x14ac:dyDescent="0.25">
      <c r="A215" s="174">
        <v>1</v>
      </c>
      <c r="B215" s="175" t="s">
        <v>588</v>
      </c>
      <c r="C215" s="175" t="s">
        <v>589</v>
      </c>
      <c r="D215" s="175" t="s">
        <v>35</v>
      </c>
      <c r="E215" s="176">
        <v>43878</v>
      </c>
      <c r="F215" s="175" t="s">
        <v>590</v>
      </c>
      <c r="G215" s="175" t="s">
        <v>591</v>
      </c>
      <c r="H215" s="175" t="s">
        <v>180</v>
      </c>
      <c r="I215" s="175">
        <v>2</v>
      </c>
      <c r="J215" s="175">
        <v>34</v>
      </c>
      <c r="K215" s="177">
        <v>690654.47</v>
      </c>
      <c r="L215" s="177">
        <v>690654.47</v>
      </c>
      <c r="M215" s="177">
        <v>484355.98</v>
      </c>
      <c r="N215" s="175" t="s">
        <v>1</v>
      </c>
      <c r="O215" s="175" t="s">
        <v>1</v>
      </c>
      <c r="P215" s="175" t="s">
        <v>1</v>
      </c>
      <c r="Q215" s="175" t="s">
        <v>1</v>
      </c>
      <c r="R215" s="178" t="s">
        <v>2201</v>
      </c>
      <c r="S215" s="175" t="s">
        <v>1</v>
      </c>
      <c r="T215" s="175" t="s">
        <v>1</v>
      </c>
      <c r="U215" s="177">
        <v>484355.98</v>
      </c>
      <c r="V215" s="175" t="s">
        <v>1</v>
      </c>
      <c r="W215" s="177">
        <v>206298.49</v>
      </c>
      <c r="X215" s="175" t="s">
        <v>1</v>
      </c>
      <c r="Y215" s="175" t="s">
        <v>1</v>
      </c>
      <c r="Z215" s="179">
        <v>44203</v>
      </c>
    </row>
    <row r="216" spans="1:26" ht="51" x14ac:dyDescent="0.25">
      <c r="A216" s="174">
        <v>1</v>
      </c>
      <c r="B216" s="175" t="s">
        <v>592</v>
      </c>
      <c r="C216" s="175" t="s">
        <v>593</v>
      </c>
      <c r="D216" s="175" t="s">
        <v>40</v>
      </c>
      <c r="E216" s="176">
        <v>42699</v>
      </c>
      <c r="F216" s="175" t="s">
        <v>54</v>
      </c>
      <c r="G216" s="175" t="s">
        <v>55</v>
      </c>
      <c r="H216" s="175" t="s">
        <v>594</v>
      </c>
      <c r="I216" s="175">
        <v>2</v>
      </c>
      <c r="J216" s="175">
        <v>36</v>
      </c>
      <c r="K216" s="177">
        <v>648000</v>
      </c>
      <c r="L216" s="177">
        <v>648000</v>
      </c>
      <c r="M216" s="177">
        <v>550800</v>
      </c>
      <c r="N216" s="175" t="s">
        <v>1</v>
      </c>
      <c r="O216" s="175" t="s">
        <v>1</v>
      </c>
      <c r="P216" s="175" t="s">
        <v>1</v>
      </c>
      <c r="Q216" s="177">
        <v>48600</v>
      </c>
      <c r="R216" s="178" t="s">
        <v>2310</v>
      </c>
      <c r="S216" s="175" t="s">
        <v>1</v>
      </c>
      <c r="T216" s="175" t="s">
        <v>1</v>
      </c>
      <c r="U216" s="177">
        <v>599400</v>
      </c>
      <c r="V216" s="175" t="s">
        <v>1</v>
      </c>
      <c r="W216" s="177">
        <v>48600</v>
      </c>
      <c r="X216" s="175" t="s">
        <v>1</v>
      </c>
      <c r="Y216" s="175" t="s">
        <v>1</v>
      </c>
      <c r="Z216" s="179">
        <v>44203</v>
      </c>
    </row>
    <row r="217" spans="1:26" ht="38.25" x14ac:dyDescent="0.25">
      <c r="A217" s="174">
        <v>1</v>
      </c>
      <c r="B217" s="175" t="s">
        <v>595</v>
      </c>
      <c r="C217" s="175" t="s">
        <v>596</v>
      </c>
      <c r="D217" s="175" t="s">
        <v>40</v>
      </c>
      <c r="E217" s="176">
        <v>42698</v>
      </c>
      <c r="F217" s="175" t="s">
        <v>597</v>
      </c>
      <c r="G217" s="175" t="s">
        <v>598</v>
      </c>
      <c r="H217" s="175" t="s">
        <v>101</v>
      </c>
      <c r="I217" s="175">
        <v>2</v>
      </c>
      <c r="J217" s="175">
        <v>36</v>
      </c>
      <c r="K217" s="177">
        <v>891680.05</v>
      </c>
      <c r="L217" s="177">
        <v>891680.05</v>
      </c>
      <c r="M217" s="177">
        <v>599007.13</v>
      </c>
      <c r="N217" s="175" t="s">
        <v>1</v>
      </c>
      <c r="O217" s="175" t="s">
        <v>1</v>
      </c>
      <c r="P217" s="175" t="s">
        <v>1</v>
      </c>
      <c r="Q217" s="175" t="s">
        <v>1</v>
      </c>
      <c r="R217" s="178" t="s">
        <v>2201</v>
      </c>
      <c r="S217" s="175" t="s">
        <v>1</v>
      </c>
      <c r="T217" s="175" t="s">
        <v>1</v>
      </c>
      <c r="U217" s="177">
        <v>599007.13</v>
      </c>
      <c r="V217" s="175" t="s">
        <v>1</v>
      </c>
      <c r="W217" s="177">
        <v>292672.92</v>
      </c>
      <c r="X217" s="175" t="s">
        <v>1</v>
      </c>
      <c r="Y217" s="175" t="s">
        <v>1</v>
      </c>
      <c r="Z217" s="179">
        <v>44203</v>
      </c>
    </row>
    <row r="218" spans="1:26" ht="102" x14ac:dyDescent="0.25">
      <c r="A218" s="174">
        <v>1</v>
      </c>
      <c r="B218" s="175" t="s">
        <v>599</v>
      </c>
      <c r="C218" s="175" t="s">
        <v>600</v>
      </c>
      <c r="D218" s="175" t="s">
        <v>40</v>
      </c>
      <c r="E218" s="176">
        <v>42698</v>
      </c>
      <c r="F218" s="175" t="s">
        <v>601</v>
      </c>
      <c r="G218" s="175" t="s">
        <v>602</v>
      </c>
      <c r="H218" s="175"/>
      <c r="I218" s="175">
        <v>1</v>
      </c>
      <c r="J218" s="175">
        <v>36</v>
      </c>
      <c r="K218" s="177">
        <v>577866.56000000006</v>
      </c>
      <c r="L218" s="177">
        <v>577866.56000000006</v>
      </c>
      <c r="M218" s="177">
        <v>491186.6</v>
      </c>
      <c r="N218" s="175" t="s">
        <v>1</v>
      </c>
      <c r="O218" s="175" t="s">
        <v>1</v>
      </c>
      <c r="P218" s="175" t="s">
        <v>1</v>
      </c>
      <c r="Q218" s="177">
        <v>43339.98</v>
      </c>
      <c r="R218" s="178" t="s">
        <v>2310</v>
      </c>
      <c r="S218" s="175" t="s">
        <v>1</v>
      </c>
      <c r="T218" s="175" t="s">
        <v>1</v>
      </c>
      <c r="U218" s="177">
        <v>534526.57999999996</v>
      </c>
      <c r="V218" s="175" t="s">
        <v>1</v>
      </c>
      <c r="W218" s="177">
        <v>43339.98</v>
      </c>
      <c r="X218" s="175" t="s">
        <v>1</v>
      </c>
      <c r="Y218" s="175" t="s">
        <v>1</v>
      </c>
      <c r="Z218" s="179">
        <v>44203</v>
      </c>
    </row>
    <row r="219" spans="1:26" ht="38.25" x14ac:dyDescent="0.25">
      <c r="A219" s="174">
        <v>1</v>
      </c>
      <c r="B219" s="175" t="s">
        <v>603</v>
      </c>
      <c r="C219" s="175" t="s">
        <v>604</v>
      </c>
      <c r="D219" s="175" t="s">
        <v>35</v>
      </c>
      <c r="E219" s="176">
        <v>43913</v>
      </c>
      <c r="F219" s="175" t="s">
        <v>301</v>
      </c>
      <c r="G219" s="175" t="s">
        <v>302</v>
      </c>
      <c r="H219" s="175" t="s">
        <v>605</v>
      </c>
      <c r="I219" s="175">
        <v>2</v>
      </c>
      <c r="J219" s="175">
        <v>34</v>
      </c>
      <c r="K219" s="177">
        <v>657864.39</v>
      </c>
      <c r="L219" s="177">
        <v>647988.85</v>
      </c>
      <c r="M219" s="177">
        <v>550790.52</v>
      </c>
      <c r="N219" s="175" t="s">
        <v>1</v>
      </c>
      <c r="O219" s="175" t="s">
        <v>1</v>
      </c>
      <c r="P219" s="175" t="s">
        <v>1</v>
      </c>
      <c r="Q219" s="177">
        <v>48599.16</v>
      </c>
      <c r="R219" s="178" t="s">
        <v>2310</v>
      </c>
      <c r="S219" s="175" t="s">
        <v>1</v>
      </c>
      <c r="T219" s="175" t="s">
        <v>1</v>
      </c>
      <c r="U219" s="177">
        <v>637243.92000000004</v>
      </c>
      <c r="V219" s="177">
        <v>37854.239999999998</v>
      </c>
      <c r="W219" s="177">
        <v>10744.93</v>
      </c>
      <c r="X219" s="177">
        <v>9875.5400000000009</v>
      </c>
      <c r="Y219" s="175" t="s">
        <v>1</v>
      </c>
      <c r="Z219" s="179">
        <v>44203</v>
      </c>
    </row>
    <row r="220" spans="1:26" ht="38.25" x14ac:dyDescent="0.25">
      <c r="A220" s="174">
        <v>1</v>
      </c>
      <c r="B220" s="175" t="s">
        <v>606</v>
      </c>
      <c r="C220" s="175" t="s">
        <v>607</v>
      </c>
      <c r="D220" s="175" t="s">
        <v>40</v>
      </c>
      <c r="E220" s="176">
        <v>42698</v>
      </c>
      <c r="F220" s="175" t="s">
        <v>2327</v>
      </c>
      <c r="G220" s="175" t="s">
        <v>285</v>
      </c>
      <c r="H220" s="175" t="s">
        <v>329</v>
      </c>
      <c r="I220" s="175">
        <v>2</v>
      </c>
      <c r="J220" s="175">
        <v>36</v>
      </c>
      <c r="K220" s="177">
        <v>490285.84</v>
      </c>
      <c r="L220" s="177">
        <v>490285.84</v>
      </c>
      <c r="M220" s="177">
        <v>453514.4</v>
      </c>
      <c r="N220" s="175" t="s">
        <v>1</v>
      </c>
      <c r="O220" s="175" t="s">
        <v>1</v>
      </c>
      <c r="P220" s="175" t="s">
        <v>1</v>
      </c>
      <c r="Q220" s="175" t="s">
        <v>1</v>
      </c>
      <c r="R220" s="178" t="s">
        <v>2201</v>
      </c>
      <c r="S220" s="175" t="s">
        <v>1</v>
      </c>
      <c r="T220" s="175" t="s">
        <v>1</v>
      </c>
      <c r="U220" s="177">
        <v>453514.4</v>
      </c>
      <c r="V220" s="175" t="s">
        <v>1</v>
      </c>
      <c r="W220" s="177">
        <v>36771.440000000002</v>
      </c>
      <c r="X220" s="175" t="s">
        <v>1</v>
      </c>
      <c r="Y220" s="175" t="s">
        <v>1</v>
      </c>
      <c r="Z220" s="179">
        <v>44203</v>
      </c>
    </row>
    <row r="221" spans="1:26" ht="63.75" x14ac:dyDescent="0.25">
      <c r="A221" s="174">
        <v>1</v>
      </c>
      <c r="B221" s="175" t="s">
        <v>608</v>
      </c>
      <c r="C221" s="175" t="s">
        <v>609</v>
      </c>
      <c r="D221" s="175" t="s">
        <v>40</v>
      </c>
      <c r="E221" s="176">
        <v>42699</v>
      </c>
      <c r="F221" s="175" t="s">
        <v>273</v>
      </c>
      <c r="G221" s="175" t="s">
        <v>274</v>
      </c>
      <c r="H221" s="175" t="s">
        <v>347</v>
      </c>
      <c r="I221" s="175">
        <v>2</v>
      </c>
      <c r="J221" s="175">
        <v>36</v>
      </c>
      <c r="K221" s="177">
        <v>630481.59</v>
      </c>
      <c r="L221" s="177">
        <v>630481.59</v>
      </c>
      <c r="M221" s="177">
        <v>535909.34</v>
      </c>
      <c r="N221" s="175" t="s">
        <v>1</v>
      </c>
      <c r="O221" s="175" t="s">
        <v>1</v>
      </c>
      <c r="P221" s="175" t="s">
        <v>1</v>
      </c>
      <c r="Q221" s="177">
        <v>47286.12</v>
      </c>
      <c r="R221" s="178" t="s">
        <v>2310</v>
      </c>
      <c r="S221" s="175" t="s">
        <v>1</v>
      </c>
      <c r="T221" s="175" t="s">
        <v>1</v>
      </c>
      <c r="U221" s="177">
        <v>630481.59</v>
      </c>
      <c r="V221" s="177">
        <v>47286.13</v>
      </c>
      <c r="W221" s="175" t="s">
        <v>1</v>
      </c>
      <c r="X221" s="175" t="s">
        <v>1</v>
      </c>
      <c r="Y221" s="175" t="s">
        <v>1</v>
      </c>
      <c r="Z221" s="179">
        <v>44203</v>
      </c>
    </row>
    <row r="222" spans="1:26" ht="38.25" x14ac:dyDescent="0.25">
      <c r="A222" s="174">
        <v>1</v>
      </c>
      <c r="B222" s="175" t="s">
        <v>610</v>
      </c>
      <c r="C222" s="175" t="s">
        <v>611</v>
      </c>
      <c r="D222" s="175" t="s">
        <v>40</v>
      </c>
      <c r="E222" s="176">
        <v>42699</v>
      </c>
      <c r="F222" s="175" t="s">
        <v>419</v>
      </c>
      <c r="G222" s="175" t="s">
        <v>420</v>
      </c>
      <c r="H222" s="175"/>
      <c r="I222" s="175">
        <v>2</v>
      </c>
      <c r="J222" s="175">
        <v>18</v>
      </c>
      <c r="K222" s="177">
        <v>800836.56</v>
      </c>
      <c r="L222" s="177">
        <v>734270.24</v>
      </c>
      <c r="M222" s="177">
        <v>587416.18000000005</v>
      </c>
      <c r="N222" s="175" t="s">
        <v>1</v>
      </c>
      <c r="O222" s="175" t="s">
        <v>1</v>
      </c>
      <c r="P222" s="175" t="s">
        <v>1</v>
      </c>
      <c r="Q222" s="175" t="s">
        <v>1</v>
      </c>
      <c r="R222" s="178" t="s">
        <v>2201</v>
      </c>
      <c r="S222" s="175" t="s">
        <v>1</v>
      </c>
      <c r="T222" s="175" t="s">
        <v>1</v>
      </c>
      <c r="U222" s="177">
        <v>587416.18000000005</v>
      </c>
      <c r="V222" s="175" t="s">
        <v>1</v>
      </c>
      <c r="W222" s="177">
        <v>146854.06</v>
      </c>
      <c r="X222" s="175" t="s">
        <v>1</v>
      </c>
      <c r="Y222" s="177">
        <v>66566.320000000007</v>
      </c>
      <c r="Z222" s="179">
        <v>44203</v>
      </c>
    </row>
    <row r="223" spans="1:26" x14ac:dyDescent="0.25">
      <c r="A223" s="174">
        <v>1</v>
      </c>
      <c r="B223" s="175" t="s">
        <v>612</v>
      </c>
      <c r="C223" s="175" t="s">
        <v>613</v>
      </c>
      <c r="D223" s="175" t="s">
        <v>40</v>
      </c>
      <c r="E223" s="176">
        <v>42698</v>
      </c>
      <c r="F223" s="175" t="s">
        <v>443</v>
      </c>
      <c r="G223" s="175" t="s">
        <v>444</v>
      </c>
      <c r="H223" s="175"/>
      <c r="I223" s="175">
        <v>1</v>
      </c>
      <c r="J223" s="175">
        <v>30</v>
      </c>
      <c r="K223" s="177">
        <v>385018.35</v>
      </c>
      <c r="L223" s="177">
        <v>385018.35</v>
      </c>
      <c r="M223" s="177">
        <v>327265.59000000003</v>
      </c>
      <c r="N223" s="175" t="s">
        <v>1</v>
      </c>
      <c r="O223" s="175" t="s">
        <v>1</v>
      </c>
      <c r="P223" s="175" t="s">
        <v>1</v>
      </c>
      <c r="Q223" s="177">
        <v>28876.38</v>
      </c>
      <c r="R223" s="178" t="s">
        <v>2310</v>
      </c>
      <c r="S223" s="175" t="s">
        <v>1</v>
      </c>
      <c r="T223" s="175" t="s">
        <v>1</v>
      </c>
      <c r="U223" s="177">
        <v>385018.35</v>
      </c>
      <c r="V223" s="177">
        <v>28876.38</v>
      </c>
      <c r="W223" s="175" t="s">
        <v>1</v>
      </c>
      <c r="X223" s="175" t="s">
        <v>1</v>
      </c>
      <c r="Y223" s="175" t="s">
        <v>1</v>
      </c>
      <c r="Z223" s="179">
        <v>44203</v>
      </c>
    </row>
    <row r="224" spans="1:26" ht="38.25" x14ac:dyDescent="0.25">
      <c r="A224" s="174">
        <v>1</v>
      </c>
      <c r="B224" s="175" t="s">
        <v>614</v>
      </c>
      <c r="C224" s="175" t="s">
        <v>615</v>
      </c>
      <c r="D224" s="175" t="s">
        <v>40</v>
      </c>
      <c r="E224" s="176">
        <v>42698</v>
      </c>
      <c r="F224" s="175" t="s">
        <v>54</v>
      </c>
      <c r="G224" s="175" t="s">
        <v>55</v>
      </c>
      <c r="H224" s="175" t="s">
        <v>616</v>
      </c>
      <c r="I224" s="175">
        <v>1</v>
      </c>
      <c r="J224" s="175">
        <v>36</v>
      </c>
      <c r="K224" s="177">
        <v>585521.77</v>
      </c>
      <c r="L224" s="177">
        <v>585521.77</v>
      </c>
      <c r="M224" s="177">
        <v>497693.51</v>
      </c>
      <c r="N224" s="175" t="s">
        <v>1</v>
      </c>
      <c r="O224" s="175" t="s">
        <v>1</v>
      </c>
      <c r="P224" s="175" t="s">
        <v>1</v>
      </c>
      <c r="Q224" s="177">
        <v>43914.13</v>
      </c>
      <c r="R224" s="178" t="s">
        <v>2310</v>
      </c>
      <c r="S224" s="175" t="s">
        <v>1</v>
      </c>
      <c r="T224" s="175" t="s">
        <v>1</v>
      </c>
      <c r="U224" s="177">
        <v>541607.64</v>
      </c>
      <c r="V224" s="175" t="s">
        <v>1</v>
      </c>
      <c r="W224" s="177">
        <v>43914.13</v>
      </c>
      <c r="X224" s="175" t="s">
        <v>1</v>
      </c>
      <c r="Y224" s="175" t="s">
        <v>1</v>
      </c>
      <c r="Z224" s="179">
        <v>44203</v>
      </c>
    </row>
    <row r="225" spans="1:26" ht="38.25" x14ac:dyDescent="0.25">
      <c r="A225" s="174">
        <v>1</v>
      </c>
      <c r="B225" s="175" t="s">
        <v>617</v>
      </c>
      <c r="C225" s="175" t="s">
        <v>618</v>
      </c>
      <c r="D225" s="175" t="s">
        <v>40</v>
      </c>
      <c r="E225" s="176">
        <v>42698</v>
      </c>
      <c r="F225" s="175" t="s">
        <v>485</v>
      </c>
      <c r="G225" s="175" t="s">
        <v>486</v>
      </c>
      <c r="H225" s="175"/>
      <c r="I225" s="175">
        <v>1</v>
      </c>
      <c r="J225" s="175">
        <v>30</v>
      </c>
      <c r="K225" s="177">
        <v>413368.76</v>
      </c>
      <c r="L225" s="177">
        <v>413368.76</v>
      </c>
      <c r="M225" s="177">
        <v>351363.46</v>
      </c>
      <c r="N225" s="175" t="s">
        <v>1</v>
      </c>
      <c r="O225" s="175" t="s">
        <v>1</v>
      </c>
      <c r="P225" s="175" t="s">
        <v>1</v>
      </c>
      <c r="Q225" s="177">
        <v>31002.65</v>
      </c>
      <c r="R225" s="178" t="s">
        <v>2310</v>
      </c>
      <c r="S225" s="175" t="s">
        <v>1</v>
      </c>
      <c r="T225" s="175" t="s">
        <v>1</v>
      </c>
      <c r="U225" s="177">
        <v>413368.76</v>
      </c>
      <c r="V225" s="177">
        <v>31002.65</v>
      </c>
      <c r="W225" s="175" t="s">
        <v>1</v>
      </c>
      <c r="X225" s="175" t="s">
        <v>1</v>
      </c>
      <c r="Y225" s="175" t="s">
        <v>1</v>
      </c>
      <c r="Z225" s="179">
        <v>44203</v>
      </c>
    </row>
    <row r="226" spans="1:26" ht="51" x14ac:dyDescent="0.25">
      <c r="A226" s="174">
        <v>1</v>
      </c>
      <c r="B226" s="175" t="s">
        <v>619</v>
      </c>
      <c r="C226" s="175" t="s">
        <v>620</v>
      </c>
      <c r="D226" s="175" t="s">
        <v>40</v>
      </c>
      <c r="E226" s="176">
        <v>42698</v>
      </c>
      <c r="F226" s="175" t="s">
        <v>621</v>
      </c>
      <c r="G226" s="175" t="s">
        <v>622</v>
      </c>
      <c r="H226" s="175"/>
      <c r="I226" s="175">
        <v>1</v>
      </c>
      <c r="J226" s="175">
        <v>24</v>
      </c>
      <c r="K226" s="177">
        <v>521837.94</v>
      </c>
      <c r="L226" s="177">
        <v>472733.64</v>
      </c>
      <c r="M226" s="177">
        <v>236147.8</v>
      </c>
      <c r="N226" s="175" t="s">
        <v>1</v>
      </c>
      <c r="O226" s="175" t="s">
        <v>1</v>
      </c>
      <c r="P226" s="175" t="s">
        <v>1</v>
      </c>
      <c r="Q226" s="175" t="s">
        <v>1</v>
      </c>
      <c r="R226" s="178" t="s">
        <v>2201</v>
      </c>
      <c r="S226" s="175" t="s">
        <v>1</v>
      </c>
      <c r="T226" s="175" t="s">
        <v>1</v>
      </c>
      <c r="U226" s="177">
        <v>236147.8</v>
      </c>
      <c r="V226" s="175" t="s">
        <v>1</v>
      </c>
      <c r="W226" s="177">
        <v>236585.84</v>
      </c>
      <c r="X226" s="175" t="s">
        <v>1</v>
      </c>
      <c r="Y226" s="177">
        <v>49104.3</v>
      </c>
      <c r="Z226" s="179">
        <v>44203</v>
      </c>
    </row>
    <row r="227" spans="1:26" ht="51" x14ac:dyDescent="0.25">
      <c r="A227" s="174">
        <v>1</v>
      </c>
      <c r="B227" s="175" t="s">
        <v>623</v>
      </c>
      <c r="C227" s="175" t="s">
        <v>624</v>
      </c>
      <c r="D227" s="175" t="s">
        <v>40</v>
      </c>
      <c r="E227" s="176">
        <v>42698</v>
      </c>
      <c r="F227" s="175" t="s">
        <v>47</v>
      </c>
      <c r="G227" s="175" t="s">
        <v>48</v>
      </c>
      <c r="H227" s="175" t="s">
        <v>258</v>
      </c>
      <c r="I227" s="175">
        <v>2</v>
      </c>
      <c r="J227" s="175">
        <v>30</v>
      </c>
      <c r="K227" s="177">
        <v>648648</v>
      </c>
      <c r="L227" s="177">
        <v>648648</v>
      </c>
      <c r="M227" s="177">
        <v>551350.80000000005</v>
      </c>
      <c r="N227" s="175" t="s">
        <v>1</v>
      </c>
      <c r="O227" s="175" t="s">
        <v>1</v>
      </c>
      <c r="P227" s="175" t="s">
        <v>1</v>
      </c>
      <c r="Q227" s="177">
        <v>48648.61</v>
      </c>
      <c r="R227" s="178" t="s">
        <v>2310</v>
      </c>
      <c r="S227" s="175" t="s">
        <v>1</v>
      </c>
      <c r="T227" s="175" t="s">
        <v>1</v>
      </c>
      <c r="U227" s="177">
        <v>599999.41</v>
      </c>
      <c r="V227" s="175" t="s">
        <v>1</v>
      </c>
      <c r="W227" s="177">
        <v>48648.59</v>
      </c>
      <c r="X227" s="175" t="s">
        <v>1</v>
      </c>
      <c r="Y227" s="175" t="s">
        <v>1</v>
      </c>
      <c r="Z227" s="179">
        <v>44203</v>
      </c>
    </row>
    <row r="228" spans="1:26" ht="38.25" x14ac:dyDescent="0.25">
      <c r="A228" s="174">
        <v>1</v>
      </c>
      <c r="B228" s="175" t="s">
        <v>625</v>
      </c>
      <c r="C228" s="175" t="s">
        <v>626</v>
      </c>
      <c r="D228" s="175" t="s">
        <v>40</v>
      </c>
      <c r="E228" s="176">
        <v>42698</v>
      </c>
      <c r="F228" s="175" t="s">
        <v>2325</v>
      </c>
      <c r="G228" s="175" t="s">
        <v>136</v>
      </c>
      <c r="H228" s="175"/>
      <c r="I228" s="175">
        <v>1</v>
      </c>
      <c r="J228" s="175">
        <v>36</v>
      </c>
      <c r="K228" s="177">
        <v>648463.56999999995</v>
      </c>
      <c r="L228" s="177">
        <v>648463.56999999995</v>
      </c>
      <c r="M228" s="177">
        <v>551193.91</v>
      </c>
      <c r="N228" s="175" t="s">
        <v>1</v>
      </c>
      <c r="O228" s="175" t="s">
        <v>1</v>
      </c>
      <c r="P228" s="175" t="s">
        <v>1</v>
      </c>
      <c r="Q228" s="177">
        <v>48634.83</v>
      </c>
      <c r="R228" s="178" t="s">
        <v>2310</v>
      </c>
      <c r="S228" s="175" t="s">
        <v>1</v>
      </c>
      <c r="T228" s="175" t="s">
        <v>1</v>
      </c>
      <c r="U228" s="177">
        <v>648463.56999999995</v>
      </c>
      <c r="V228" s="177">
        <v>48634.83</v>
      </c>
      <c r="W228" s="175" t="s">
        <v>1</v>
      </c>
      <c r="X228" s="175" t="s">
        <v>1</v>
      </c>
      <c r="Y228" s="175" t="s">
        <v>1</v>
      </c>
      <c r="Z228" s="179">
        <v>44203</v>
      </c>
    </row>
    <row r="229" spans="1:26" ht="25.5" x14ac:dyDescent="0.25">
      <c r="A229" s="174">
        <v>1</v>
      </c>
      <c r="B229" s="175" t="s">
        <v>627</v>
      </c>
      <c r="C229" s="175" t="s">
        <v>628</v>
      </c>
      <c r="D229" s="175" t="s">
        <v>40</v>
      </c>
      <c r="E229" s="176">
        <v>42698</v>
      </c>
      <c r="F229" s="175" t="s">
        <v>47</v>
      </c>
      <c r="G229" s="175" t="s">
        <v>48</v>
      </c>
      <c r="H229" s="175" t="s">
        <v>258</v>
      </c>
      <c r="I229" s="175">
        <v>3</v>
      </c>
      <c r="J229" s="175">
        <v>33</v>
      </c>
      <c r="K229" s="177">
        <v>648648</v>
      </c>
      <c r="L229" s="177">
        <v>648648</v>
      </c>
      <c r="M229" s="177">
        <v>551350.80000000005</v>
      </c>
      <c r="N229" s="175" t="s">
        <v>1</v>
      </c>
      <c r="O229" s="175" t="s">
        <v>1</v>
      </c>
      <c r="P229" s="175" t="s">
        <v>1</v>
      </c>
      <c r="Q229" s="177">
        <v>48648.6</v>
      </c>
      <c r="R229" s="178" t="s">
        <v>2310</v>
      </c>
      <c r="S229" s="175" t="s">
        <v>1</v>
      </c>
      <c r="T229" s="175" t="s">
        <v>1</v>
      </c>
      <c r="U229" s="177">
        <v>599999.4</v>
      </c>
      <c r="V229" s="175" t="s">
        <v>1</v>
      </c>
      <c r="W229" s="177">
        <v>48648.6</v>
      </c>
      <c r="X229" s="175" t="s">
        <v>1</v>
      </c>
      <c r="Y229" s="175" t="s">
        <v>1</v>
      </c>
      <c r="Z229" s="179">
        <v>44203</v>
      </c>
    </row>
    <row r="230" spans="1:26" ht="51" x14ac:dyDescent="0.25">
      <c r="A230" s="174">
        <v>1</v>
      </c>
      <c r="B230" s="175" t="s">
        <v>629</v>
      </c>
      <c r="C230" s="175" t="s">
        <v>630</v>
      </c>
      <c r="D230" s="175" t="s">
        <v>40</v>
      </c>
      <c r="E230" s="176">
        <v>42699</v>
      </c>
      <c r="F230" s="175" t="s">
        <v>273</v>
      </c>
      <c r="G230" s="175" t="s">
        <v>274</v>
      </c>
      <c r="H230" s="175"/>
      <c r="I230" s="175">
        <v>1</v>
      </c>
      <c r="J230" s="175">
        <v>36</v>
      </c>
      <c r="K230" s="177">
        <v>501270.99</v>
      </c>
      <c r="L230" s="177">
        <v>500554.19</v>
      </c>
      <c r="M230" s="177">
        <v>425471.07</v>
      </c>
      <c r="N230" s="175" t="s">
        <v>1</v>
      </c>
      <c r="O230" s="175" t="s">
        <v>1</v>
      </c>
      <c r="P230" s="175" t="s">
        <v>1</v>
      </c>
      <c r="Q230" s="177">
        <v>37541.56</v>
      </c>
      <c r="R230" s="178" t="s">
        <v>2310</v>
      </c>
      <c r="S230" s="175" t="s">
        <v>1</v>
      </c>
      <c r="T230" s="175" t="s">
        <v>1</v>
      </c>
      <c r="U230" s="177">
        <v>492867.79</v>
      </c>
      <c r="V230" s="177">
        <v>29855.16</v>
      </c>
      <c r="W230" s="177">
        <v>7686.4</v>
      </c>
      <c r="X230" s="177">
        <v>716.8</v>
      </c>
      <c r="Y230" s="175" t="s">
        <v>1</v>
      </c>
      <c r="Z230" s="179">
        <v>44203</v>
      </c>
    </row>
    <row r="231" spans="1:26" ht="63.75" x14ac:dyDescent="0.25">
      <c r="A231" s="174">
        <v>1</v>
      </c>
      <c r="B231" s="175" t="s">
        <v>631</v>
      </c>
      <c r="C231" s="175" t="s">
        <v>632</v>
      </c>
      <c r="D231" s="175" t="s">
        <v>40</v>
      </c>
      <c r="E231" s="176">
        <v>42698</v>
      </c>
      <c r="F231" s="175" t="s">
        <v>47</v>
      </c>
      <c r="G231" s="175" t="s">
        <v>48</v>
      </c>
      <c r="H231" s="175" t="s">
        <v>633</v>
      </c>
      <c r="I231" s="175">
        <v>2</v>
      </c>
      <c r="J231" s="175">
        <v>24</v>
      </c>
      <c r="K231" s="177">
        <v>778648</v>
      </c>
      <c r="L231" s="177">
        <v>648648</v>
      </c>
      <c r="M231" s="177">
        <v>551350.80000000005</v>
      </c>
      <c r="N231" s="175" t="s">
        <v>1</v>
      </c>
      <c r="O231" s="175" t="s">
        <v>1</v>
      </c>
      <c r="P231" s="175" t="s">
        <v>1</v>
      </c>
      <c r="Q231" s="177">
        <v>48648.6</v>
      </c>
      <c r="R231" s="178" t="s">
        <v>2310</v>
      </c>
      <c r="S231" s="175" t="s">
        <v>1</v>
      </c>
      <c r="T231" s="175" t="s">
        <v>1</v>
      </c>
      <c r="U231" s="177">
        <v>599999.4</v>
      </c>
      <c r="V231" s="175" t="s">
        <v>1</v>
      </c>
      <c r="W231" s="177">
        <v>48648.6</v>
      </c>
      <c r="X231" s="175" t="s">
        <v>1</v>
      </c>
      <c r="Y231" s="177">
        <v>130000</v>
      </c>
      <c r="Z231" s="179">
        <v>44203</v>
      </c>
    </row>
    <row r="232" spans="1:26" ht="38.25" x14ac:dyDescent="0.25">
      <c r="A232" s="174">
        <v>1</v>
      </c>
      <c r="B232" s="175" t="s">
        <v>634</v>
      </c>
      <c r="C232" s="175" t="s">
        <v>635</v>
      </c>
      <c r="D232" s="175" t="s">
        <v>40</v>
      </c>
      <c r="E232" s="176">
        <v>42698</v>
      </c>
      <c r="F232" s="175" t="s">
        <v>47</v>
      </c>
      <c r="G232" s="175" t="s">
        <v>48</v>
      </c>
      <c r="H232" s="175" t="s">
        <v>636</v>
      </c>
      <c r="I232" s="175">
        <v>1</v>
      </c>
      <c r="J232" s="175">
        <v>28</v>
      </c>
      <c r="K232" s="177">
        <v>778648</v>
      </c>
      <c r="L232" s="177">
        <v>648648</v>
      </c>
      <c r="M232" s="177">
        <v>551350.80000000005</v>
      </c>
      <c r="N232" s="175" t="s">
        <v>1</v>
      </c>
      <c r="O232" s="175" t="s">
        <v>1</v>
      </c>
      <c r="P232" s="175" t="s">
        <v>1</v>
      </c>
      <c r="Q232" s="177">
        <v>48648.6</v>
      </c>
      <c r="R232" s="178" t="s">
        <v>2310</v>
      </c>
      <c r="S232" s="175" t="s">
        <v>1</v>
      </c>
      <c r="T232" s="175" t="s">
        <v>1</v>
      </c>
      <c r="U232" s="177">
        <v>599999.4</v>
      </c>
      <c r="V232" s="175" t="s">
        <v>1</v>
      </c>
      <c r="W232" s="177">
        <v>48648.6</v>
      </c>
      <c r="X232" s="175" t="s">
        <v>1</v>
      </c>
      <c r="Y232" s="177">
        <v>130000</v>
      </c>
      <c r="Z232" s="179">
        <v>44203</v>
      </c>
    </row>
    <row r="233" spans="1:26" ht="25.5" x14ac:dyDescent="0.25">
      <c r="A233" s="174">
        <v>1</v>
      </c>
      <c r="B233" s="175" t="s">
        <v>637</v>
      </c>
      <c r="C233" s="175" t="s">
        <v>638</v>
      </c>
      <c r="D233" s="175" t="s">
        <v>40</v>
      </c>
      <c r="E233" s="176">
        <v>42698</v>
      </c>
      <c r="F233" s="175" t="s">
        <v>639</v>
      </c>
      <c r="G233" s="175" t="s">
        <v>640</v>
      </c>
      <c r="H233" s="175" t="s">
        <v>641</v>
      </c>
      <c r="I233" s="175">
        <v>2</v>
      </c>
      <c r="J233" s="175">
        <v>36</v>
      </c>
      <c r="K233" s="177">
        <v>502538</v>
      </c>
      <c r="L233" s="177">
        <v>502538</v>
      </c>
      <c r="M233" s="177">
        <v>251269</v>
      </c>
      <c r="N233" s="175" t="s">
        <v>1</v>
      </c>
      <c r="O233" s="175" t="s">
        <v>1</v>
      </c>
      <c r="P233" s="175" t="s">
        <v>1</v>
      </c>
      <c r="Q233" s="175" t="s">
        <v>1</v>
      </c>
      <c r="R233" s="178" t="s">
        <v>2201</v>
      </c>
      <c r="S233" s="175" t="s">
        <v>1</v>
      </c>
      <c r="T233" s="175" t="s">
        <v>1</v>
      </c>
      <c r="U233" s="177">
        <v>251269</v>
      </c>
      <c r="V233" s="175" t="s">
        <v>1</v>
      </c>
      <c r="W233" s="177">
        <v>251269</v>
      </c>
      <c r="X233" s="175" t="s">
        <v>1</v>
      </c>
      <c r="Y233" s="175" t="s">
        <v>1</v>
      </c>
      <c r="Z233" s="179">
        <v>44203</v>
      </c>
    </row>
    <row r="234" spans="1:26" ht="38.25" x14ac:dyDescent="0.25">
      <c r="A234" s="174">
        <v>1</v>
      </c>
      <c r="B234" s="175" t="s">
        <v>642</v>
      </c>
      <c r="C234" s="175" t="s">
        <v>643</v>
      </c>
      <c r="D234" s="175" t="s">
        <v>35</v>
      </c>
      <c r="E234" s="176">
        <v>44000</v>
      </c>
      <c r="F234" s="175" t="s">
        <v>485</v>
      </c>
      <c r="G234" s="175" t="s">
        <v>486</v>
      </c>
      <c r="H234" s="175"/>
      <c r="I234" s="175">
        <v>1</v>
      </c>
      <c r="J234" s="175">
        <v>36</v>
      </c>
      <c r="K234" s="177">
        <v>287891.90000000002</v>
      </c>
      <c r="L234" s="177">
        <v>287891.90000000002</v>
      </c>
      <c r="M234" s="177">
        <v>244708.1</v>
      </c>
      <c r="N234" s="175" t="s">
        <v>1</v>
      </c>
      <c r="O234" s="175" t="s">
        <v>1</v>
      </c>
      <c r="P234" s="175" t="s">
        <v>1</v>
      </c>
      <c r="Q234" s="177">
        <v>21591.9</v>
      </c>
      <c r="R234" s="178" t="s">
        <v>2310</v>
      </c>
      <c r="S234" s="175" t="s">
        <v>1</v>
      </c>
      <c r="T234" s="175" t="s">
        <v>1</v>
      </c>
      <c r="U234" s="177">
        <v>287891.90000000002</v>
      </c>
      <c r="V234" s="177">
        <v>21591.9</v>
      </c>
      <c r="W234" s="175" t="s">
        <v>1</v>
      </c>
      <c r="X234" s="175" t="s">
        <v>1</v>
      </c>
      <c r="Y234" s="175" t="s">
        <v>1</v>
      </c>
      <c r="Z234" s="179">
        <v>44203</v>
      </c>
    </row>
    <row r="235" spans="1:26" ht="51" x14ac:dyDescent="0.25">
      <c r="A235" s="174">
        <v>1</v>
      </c>
      <c r="B235" s="175" t="s">
        <v>644</v>
      </c>
      <c r="C235" s="175" t="s">
        <v>645</v>
      </c>
      <c r="D235" s="175" t="s">
        <v>40</v>
      </c>
      <c r="E235" s="176">
        <v>42698</v>
      </c>
      <c r="F235" s="175" t="s">
        <v>646</v>
      </c>
      <c r="G235" s="175" t="s">
        <v>647</v>
      </c>
      <c r="H235" s="175" t="s">
        <v>648</v>
      </c>
      <c r="I235" s="175">
        <v>1</v>
      </c>
      <c r="J235" s="175">
        <v>18</v>
      </c>
      <c r="K235" s="177">
        <v>899488</v>
      </c>
      <c r="L235" s="177">
        <v>899488</v>
      </c>
      <c r="M235" s="177">
        <v>507983.76</v>
      </c>
      <c r="N235" s="175" t="s">
        <v>1</v>
      </c>
      <c r="O235" s="175" t="s">
        <v>1</v>
      </c>
      <c r="P235" s="175" t="s">
        <v>1</v>
      </c>
      <c r="Q235" s="175" t="s">
        <v>1</v>
      </c>
      <c r="R235" s="178" t="s">
        <v>2201</v>
      </c>
      <c r="S235" s="175" t="s">
        <v>1</v>
      </c>
      <c r="T235" s="175" t="s">
        <v>1</v>
      </c>
      <c r="U235" s="177">
        <v>507983.76</v>
      </c>
      <c r="V235" s="175" t="s">
        <v>1</v>
      </c>
      <c r="W235" s="177">
        <v>391504.24</v>
      </c>
      <c r="X235" s="175" t="s">
        <v>1</v>
      </c>
      <c r="Y235" s="175" t="s">
        <v>1</v>
      </c>
      <c r="Z235" s="179">
        <v>44203</v>
      </c>
    </row>
    <row r="236" spans="1:26" ht="51" x14ac:dyDescent="0.25">
      <c r="A236" s="174">
        <v>1</v>
      </c>
      <c r="B236" s="175" t="s">
        <v>649</v>
      </c>
      <c r="C236" s="175" t="s">
        <v>650</v>
      </c>
      <c r="D236" s="175" t="s">
        <v>40</v>
      </c>
      <c r="E236" s="176">
        <v>42699</v>
      </c>
      <c r="F236" s="175" t="s">
        <v>485</v>
      </c>
      <c r="G236" s="175" t="s">
        <v>486</v>
      </c>
      <c r="H236" s="175"/>
      <c r="I236" s="175">
        <v>5</v>
      </c>
      <c r="J236" s="175">
        <v>30</v>
      </c>
      <c r="K236" s="177">
        <v>188015</v>
      </c>
      <c r="L236" s="177">
        <v>188015</v>
      </c>
      <c r="M236" s="177">
        <v>159812.74</v>
      </c>
      <c r="N236" s="175" t="s">
        <v>1</v>
      </c>
      <c r="O236" s="175" t="s">
        <v>1</v>
      </c>
      <c r="P236" s="175" t="s">
        <v>1</v>
      </c>
      <c r="Q236" s="177">
        <v>14101.13</v>
      </c>
      <c r="R236" s="178" t="s">
        <v>2310</v>
      </c>
      <c r="S236" s="175" t="s">
        <v>1</v>
      </c>
      <c r="T236" s="175" t="s">
        <v>1</v>
      </c>
      <c r="U236" s="177">
        <v>188015</v>
      </c>
      <c r="V236" s="177">
        <v>14101.13</v>
      </c>
      <c r="W236" s="175" t="s">
        <v>1</v>
      </c>
      <c r="X236" s="175" t="s">
        <v>1</v>
      </c>
      <c r="Y236" s="175" t="s">
        <v>1</v>
      </c>
      <c r="Z236" s="179">
        <v>44203</v>
      </c>
    </row>
    <row r="237" spans="1:26" ht="25.5" x14ac:dyDescent="0.25">
      <c r="A237" s="174">
        <v>1</v>
      </c>
      <c r="B237" s="175" t="s">
        <v>651</v>
      </c>
      <c r="C237" s="175" t="s">
        <v>652</v>
      </c>
      <c r="D237" s="175" t="s">
        <v>40</v>
      </c>
      <c r="E237" s="176">
        <v>42783</v>
      </c>
      <c r="F237" s="175" t="s">
        <v>653</v>
      </c>
      <c r="G237" s="175" t="s">
        <v>654</v>
      </c>
      <c r="H237" s="175" t="s">
        <v>655</v>
      </c>
      <c r="I237" s="175">
        <v>2</v>
      </c>
      <c r="J237" s="175">
        <v>24</v>
      </c>
      <c r="K237" s="177">
        <v>286595.28000000003</v>
      </c>
      <c r="L237" s="177">
        <v>286595.28000000003</v>
      </c>
      <c r="M237" s="177">
        <v>243605.98</v>
      </c>
      <c r="N237" s="175" t="s">
        <v>1</v>
      </c>
      <c r="O237" s="175" t="s">
        <v>1</v>
      </c>
      <c r="P237" s="175" t="s">
        <v>1</v>
      </c>
      <c r="Q237" s="177">
        <v>21494.65</v>
      </c>
      <c r="R237" s="178" t="s">
        <v>2310</v>
      </c>
      <c r="S237" s="175" t="s">
        <v>1</v>
      </c>
      <c r="T237" s="175" t="s">
        <v>1</v>
      </c>
      <c r="U237" s="177">
        <v>265100.63</v>
      </c>
      <c r="V237" s="175" t="s">
        <v>1</v>
      </c>
      <c r="W237" s="177">
        <v>21494.65</v>
      </c>
      <c r="X237" s="175" t="s">
        <v>1</v>
      </c>
      <c r="Y237" s="175" t="s">
        <v>1</v>
      </c>
      <c r="Z237" s="179">
        <v>44203</v>
      </c>
    </row>
    <row r="238" spans="1:26" ht="63.75" x14ac:dyDescent="0.25">
      <c r="A238" s="174">
        <v>1</v>
      </c>
      <c r="B238" s="175" t="s">
        <v>656</v>
      </c>
      <c r="C238" s="175" t="s">
        <v>657</v>
      </c>
      <c r="D238" s="175" t="s">
        <v>40</v>
      </c>
      <c r="E238" s="176">
        <v>42698</v>
      </c>
      <c r="F238" s="175" t="s">
        <v>658</v>
      </c>
      <c r="G238" s="175" t="s">
        <v>659</v>
      </c>
      <c r="H238" s="175" t="s">
        <v>660</v>
      </c>
      <c r="I238" s="175">
        <v>1</v>
      </c>
      <c r="J238" s="175">
        <v>36</v>
      </c>
      <c r="K238" s="177">
        <v>134155.96</v>
      </c>
      <c r="L238" s="177">
        <v>120617.66</v>
      </c>
      <c r="M238" s="177">
        <v>102525.01</v>
      </c>
      <c r="N238" s="175" t="s">
        <v>1</v>
      </c>
      <c r="O238" s="175" t="s">
        <v>1</v>
      </c>
      <c r="P238" s="175" t="s">
        <v>1</v>
      </c>
      <c r="Q238" s="177">
        <v>9046.33</v>
      </c>
      <c r="R238" s="178" t="s">
        <v>2310</v>
      </c>
      <c r="S238" s="175" t="s">
        <v>1</v>
      </c>
      <c r="T238" s="175" t="s">
        <v>1</v>
      </c>
      <c r="U238" s="177">
        <v>111571.34</v>
      </c>
      <c r="V238" s="175" t="s">
        <v>1</v>
      </c>
      <c r="W238" s="177">
        <v>9046.32</v>
      </c>
      <c r="X238" s="175" t="s">
        <v>1</v>
      </c>
      <c r="Y238" s="177">
        <v>13538.3</v>
      </c>
      <c r="Z238" s="179">
        <v>44203</v>
      </c>
    </row>
    <row r="239" spans="1:26" ht="51" x14ac:dyDescent="0.25">
      <c r="A239" s="174">
        <v>1</v>
      </c>
      <c r="B239" s="175" t="s">
        <v>661</v>
      </c>
      <c r="C239" s="175" t="s">
        <v>662</v>
      </c>
      <c r="D239" s="175" t="s">
        <v>40</v>
      </c>
      <c r="E239" s="176">
        <v>42698</v>
      </c>
      <c r="F239" s="175" t="s">
        <v>485</v>
      </c>
      <c r="G239" s="175" t="s">
        <v>486</v>
      </c>
      <c r="H239" s="175" t="s">
        <v>663</v>
      </c>
      <c r="I239" s="175">
        <v>3</v>
      </c>
      <c r="J239" s="175">
        <v>36</v>
      </c>
      <c r="K239" s="177">
        <v>642564.12</v>
      </c>
      <c r="L239" s="177">
        <v>642564.12</v>
      </c>
      <c r="M239" s="177">
        <v>546179.5</v>
      </c>
      <c r="N239" s="175" t="s">
        <v>1</v>
      </c>
      <c r="O239" s="175" t="s">
        <v>1</v>
      </c>
      <c r="P239" s="175" t="s">
        <v>1</v>
      </c>
      <c r="Q239" s="177">
        <v>48192.31</v>
      </c>
      <c r="R239" s="178" t="s">
        <v>2310</v>
      </c>
      <c r="S239" s="175" t="s">
        <v>1</v>
      </c>
      <c r="T239" s="175" t="s">
        <v>1</v>
      </c>
      <c r="U239" s="177">
        <v>642564.12</v>
      </c>
      <c r="V239" s="177">
        <v>48192.31</v>
      </c>
      <c r="W239" s="175" t="s">
        <v>1</v>
      </c>
      <c r="X239" s="175" t="s">
        <v>1</v>
      </c>
      <c r="Y239" s="175" t="s">
        <v>1</v>
      </c>
      <c r="Z239" s="179">
        <v>44203</v>
      </c>
    </row>
    <row r="240" spans="1:26" ht="38.25" x14ac:dyDescent="0.25">
      <c r="A240" s="174">
        <v>1</v>
      </c>
      <c r="B240" s="175" t="s">
        <v>664</v>
      </c>
      <c r="C240" s="175" t="s">
        <v>665</v>
      </c>
      <c r="D240" s="175" t="s">
        <v>40</v>
      </c>
      <c r="E240" s="176">
        <v>42699</v>
      </c>
      <c r="F240" s="175" t="s">
        <v>54</v>
      </c>
      <c r="G240" s="175" t="s">
        <v>55</v>
      </c>
      <c r="H240" s="175" t="s">
        <v>666</v>
      </c>
      <c r="I240" s="175">
        <v>2</v>
      </c>
      <c r="J240" s="175">
        <v>36</v>
      </c>
      <c r="K240" s="177">
        <v>644998.59</v>
      </c>
      <c r="L240" s="177">
        <v>644998.59</v>
      </c>
      <c r="M240" s="177">
        <v>548248.80000000005</v>
      </c>
      <c r="N240" s="175" t="s">
        <v>1</v>
      </c>
      <c r="O240" s="175" t="s">
        <v>1</v>
      </c>
      <c r="P240" s="175" t="s">
        <v>1</v>
      </c>
      <c r="Q240" s="177">
        <v>48374.89</v>
      </c>
      <c r="R240" s="178" t="s">
        <v>2310</v>
      </c>
      <c r="S240" s="175" t="s">
        <v>1</v>
      </c>
      <c r="T240" s="175" t="s">
        <v>1</v>
      </c>
      <c r="U240" s="177">
        <v>596623.68999999994</v>
      </c>
      <c r="V240" s="175" t="s">
        <v>1</v>
      </c>
      <c r="W240" s="177">
        <v>48374.9</v>
      </c>
      <c r="X240" s="175" t="s">
        <v>1</v>
      </c>
      <c r="Y240" s="175" t="s">
        <v>1</v>
      </c>
      <c r="Z240" s="179">
        <v>44203</v>
      </c>
    </row>
    <row r="241" spans="1:26" ht="25.5" x14ac:dyDescent="0.25">
      <c r="A241" s="174">
        <v>1</v>
      </c>
      <c r="B241" s="175" t="s">
        <v>667</v>
      </c>
      <c r="C241" s="175" t="s">
        <v>668</v>
      </c>
      <c r="D241" s="175" t="s">
        <v>40</v>
      </c>
      <c r="E241" s="176">
        <v>42576</v>
      </c>
      <c r="F241" s="175" t="s">
        <v>54</v>
      </c>
      <c r="G241" s="175" t="s">
        <v>55</v>
      </c>
      <c r="H241" s="175"/>
      <c r="I241" s="175">
        <v>1</v>
      </c>
      <c r="J241" s="175">
        <v>36</v>
      </c>
      <c r="K241" s="177">
        <v>602244</v>
      </c>
      <c r="L241" s="177">
        <v>602244</v>
      </c>
      <c r="M241" s="177">
        <v>511907.4</v>
      </c>
      <c r="N241" s="175" t="s">
        <v>1</v>
      </c>
      <c r="O241" s="175" t="s">
        <v>1</v>
      </c>
      <c r="P241" s="175" t="s">
        <v>1</v>
      </c>
      <c r="Q241" s="177">
        <v>45168.3</v>
      </c>
      <c r="R241" s="178" t="s">
        <v>2310</v>
      </c>
      <c r="S241" s="175" t="s">
        <v>1</v>
      </c>
      <c r="T241" s="175" t="s">
        <v>1</v>
      </c>
      <c r="U241" s="177">
        <v>557075.69999999995</v>
      </c>
      <c r="V241" s="175" t="s">
        <v>1</v>
      </c>
      <c r="W241" s="177">
        <v>45168.3</v>
      </c>
      <c r="X241" s="175" t="s">
        <v>1</v>
      </c>
      <c r="Y241" s="175" t="s">
        <v>1</v>
      </c>
      <c r="Z241" s="179">
        <v>44203</v>
      </c>
    </row>
    <row r="242" spans="1:26" ht="38.25" x14ac:dyDescent="0.25">
      <c r="A242" s="174">
        <v>1</v>
      </c>
      <c r="B242" s="175" t="s">
        <v>669</v>
      </c>
      <c r="C242" s="175" t="s">
        <v>670</v>
      </c>
      <c r="D242" s="175" t="s">
        <v>40</v>
      </c>
      <c r="E242" s="176">
        <v>42698</v>
      </c>
      <c r="F242" s="175" t="s">
        <v>47</v>
      </c>
      <c r="G242" s="175" t="s">
        <v>48</v>
      </c>
      <c r="H242" s="175" t="s">
        <v>2329</v>
      </c>
      <c r="I242" s="175">
        <v>2</v>
      </c>
      <c r="J242" s="175">
        <v>36</v>
      </c>
      <c r="K242" s="177">
        <v>648000</v>
      </c>
      <c r="L242" s="177">
        <v>648000</v>
      </c>
      <c r="M242" s="177">
        <v>550800</v>
      </c>
      <c r="N242" s="175" t="s">
        <v>1</v>
      </c>
      <c r="O242" s="175" t="s">
        <v>1</v>
      </c>
      <c r="P242" s="175" t="s">
        <v>1</v>
      </c>
      <c r="Q242" s="177">
        <v>48600</v>
      </c>
      <c r="R242" s="178" t="s">
        <v>2310</v>
      </c>
      <c r="S242" s="175" t="s">
        <v>1</v>
      </c>
      <c r="T242" s="175" t="s">
        <v>1</v>
      </c>
      <c r="U242" s="177">
        <v>599400</v>
      </c>
      <c r="V242" s="175" t="s">
        <v>1</v>
      </c>
      <c r="W242" s="177">
        <v>48600</v>
      </c>
      <c r="X242" s="175" t="s">
        <v>1</v>
      </c>
      <c r="Y242" s="175" t="s">
        <v>1</v>
      </c>
      <c r="Z242" s="179">
        <v>44203</v>
      </c>
    </row>
    <row r="243" spans="1:26" ht="38.25" x14ac:dyDescent="0.25">
      <c r="A243" s="174">
        <v>1</v>
      </c>
      <c r="B243" s="175" t="s">
        <v>672</v>
      </c>
      <c r="C243" s="175" t="s">
        <v>673</v>
      </c>
      <c r="D243" s="175" t="s">
        <v>40</v>
      </c>
      <c r="E243" s="176">
        <v>42573</v>
      </c>
      <c r="F243" s="175" t="s">
        <v>83</v>
      </c>
      <c r="G243" s="175" t="s">
        <v>84</v>
      </c>
      <c r="H243" s="175"/>
      <c r="I243" s="175">
        <v>1</v>
      </c>
      <c r="J243" s="175">
        <v>36</v>
      </c>
      <c r="K243" s="177">
        <v>449331.68</v>
      </c>
      <c r="L243" s="177">
        <v>449331.68</v>
      </c>
      <c r="M243" s="177">
        <v>381931.92</v>
      </c>
      <c r="N243" s="175" t="s">
        <v>1</v>
      </c>
      <c r="O243" s="175" t="s">
        <v>1</v>
      </c>
      <c r="P243" s="175" t="s">
        <v>1</v>
      </c>
      <c r="Q243" s="177">
        <v>33699.870000000003</v>
      </c>
      <c r="R243" s="178" t="s">
        <v>2310</v>
      </c>
      <c r="S243" s="175" t="s">
        <v>1</v>
      </c>
      <c r="T243" s="175" t="s">
        <v>1</v>
      </c>
      <c r="U243" s="177">
        <v>415631.79</v>
      </c>
      <c r="V243" s="175" t="s">
        <v>1</v>
      </c>
      <c r="W243" s="177">
        <v>33699.89</v>
      </c>
      <c r="X243" s="175" t="s">
        <v>1</v>
      </c>
      <c r="Y243" s="175" t="s">
        <v>1</v>
      </c>
      <c r="Z243" s="179">
        <v>44203</v>
      </c>
    </row>
    <row r="244" spans="1:26" ht="51" x14ac:dyDescent="0.25">
      <c r="A244" s="174">
        <v>1</v>
      </c>
      <c r="B244" s="175" t="s">
        <v>674</v>
      </c>
      <c r="C244" s="175" t="s">
        <v>675</v>
      </c>
      <c r="D244" s="175" t="s">
        <v>40</v>
      </c>
      <c r="E244" s="176">
        <v>42573</v>
      </c>
      <c r="F244" s="175" t="s">
        <v>47</v>
      </c>
      <c r="G244" s="175" t="s">
        <v>48</v>
      </c>
      <c r="H244" s="175"/>
      <c r="I244" s="175">
        <v>1</v>
      </c>
      <c r="J244" s="175">
        <v>36</v>
      </c>
      <c r="K244" s="177">
        <v>615303.39</v>
      </c>
      <c r="L244" s="177">
        <v>615303.39</v>
      </c>
      <c r="M244" s="177">
        <v>523007.88</v>
      </c>
      <c r="N244" s="175" t="s">
        <v>1</v>
      </c>
      <c r="O244" s="175" t="s">
        <v>1</v>
      </c>
      <c r="P244" s="175" t="s">
        <v>1</v>
      </c>
      <c r="Q244" s="177">
        <v>46147.75</v>
      </c>
      <c r="R244" s="178" t="s">
        <v>2310</v>
      </c>
      <c r="S244" s="175" t="s">
        <v>1</v>
      </c>
      <c r="T244" s="175" t="s">
        <v>1</v>
      </c>
      <c r="U244" s="177">
        <v>569155.63</v>
      </c>
      <c r="V244" s="175" t="s">
        <v>1</v>
      </c>
      <c r="W244" s="177">
        <v>46147.76</v>
      </c>
      <c r="X244" s="175" t="s">
        <v>1</v>
      </c>
      <c r="Y244" s="175" t="s">
        <v>1</v>
      </c>
      <c r="Z244" s="179">
        <v>44203</v>
      </c>
    </row>
    <row r="245" spans="1:26" ht="51" x14ac:dyDescent="0.25">
      <c r="A245" s="174">
        <v>1</v>
      </c>
      <c r="B245" s="175" t="s">
        <v>676</v>
      </c>
      <c r="C245" s="175" t="s">
        <v>677</v>
      </c>
      <c r="D245" s="175" t="s">
        <v>40</v>
      </c>
      <c r="E245" s="176">
        <v>42699</v>
      </c>
      <c r="F245" s="175" t="s">
        <v>678</v>
      </c>
      <c r="G245" s="175" t="s">
        <v>679</v>
      </c>
      <c r="H245" s="175"/>
      <c r="I245" s="175">
        <v>1</v>
      </c>
      <c r="J245" s="175">
        <v>36</v>
      </c>
      <c r="K245" s="177">
        <v>573065</v>
      </c>
      <c r="L245" s="177">
        <v>573065</v>
      </c>
      <c r="M245" s="177">
        <v>487105.26</v>
      </c>
      <c r="N245" s="175" t="s">
        <v>1</v>
      </c>
      <c r="O245" s="175" t="s">
        <v>1</v>
      </c>
      <c r="P245" s="175" t="s">
        <v>1</v>
      </c>
      <c r="Q245" s="177">
        <v>42979.87</v>
      </c>
      <c r="R245" s="178" t="s">
        <v>2310</v>
      </c>
      <c r="S245" s="175" t="s">
        <v>1</v>
      </c>
      <c r="T245" s="175" t="s">
        <v>1</v>
      </c>
      <c r="U245" s="177">
        <v>530085.13</v>
      </c>
      <c r="V245" s="175" t="s">
        <v>1</v>
      </c>
      <c r="W245" s="177">
        <v>42979.87</v>
      </c>
      <c r="X245" s="175" t="s">
        <v>1</v>
      </c>
      <c r="Y245" s="175" t="s">
        <v>1</v>
      </c>
      <c r="Z245" s="179">
        <v>44203</v>
      </c>
    </row>
    <row r="246" spans="1:26" ht="51" x14ac:dyDescent="0.25">
      <c r="A246" s="174">
        <v>1</v>
      </c>
      <c r="B246" s="175" t="s">
        <v>680</v>
      </c>
      <c r="C246" s="175" t="s">
        <v>681</v>
      </c>
      <c r="D246" s="175" t="s">
        <v>40</v>
      </c>
      <c r="E246" s="176">
        <v>42573</v>
      </c>
      <c r="F246" s="175" t="s">
        <v>47</v>
      </c>
      <c r="G246" s="175" t="s">
        <v>48</v>
      </c>
      <c r="H246" s="175"/>
      <c r="I246" s="175">
        <v>2</v>
      </c>
      <c r="J246" s="175">
        <v>36</v>
      </c>
      <c r="K246" s="177">
        <v>642036</v>
      </c>
      <c r="L246" s="177">
        <v>642036</v>
      </c>
      <c r="M246" s="177">
        <v>545730.6</v>
      </c>
      <c r="N246" s="175" t="s">
        <v>1</v>
      </c>
      <c r="O246" s="175" t="s">
        <v>1</v>
      </c>
      <c r="P246" s="175" t="s">
        <v>1</v>
      </c>
      <c r="Q246" s="177">
        <v>48152.7</v>
      </c>
      <c r="R246" s="178" t="s">
        <v>2310</v>
      </c>
      <c r="S246" s="175" t="s">
        <v>1</v>
      </c>
      <c r="T246" s="175" t="s">
        <v>1</v>
      </c>
      <c r="U246" s="177">
        <v>593883.30000000005</v>
      </c>
      <c r="V246" s="175" t="s">
        <v>1</v>
      </c>
      <c r="W246" s="177">
        <v>48152.7</v>
      </c>
      <c r="X246" s="175" t="s">
        <v>1</v>
      </c>
      <c r="Y246" s="175" t="s">
        <v>1</v>
      </c>
      <c r="Z246" s="179">
        <v>44203</v>
      </c>
    </row>
    <row r="247" spans="1:26" ht="38.25" x14ac:dyDescent="0.25">
      <c r="A247" s="174">
        <v>1</v>
      </c>
      <c r="B247" s="175" t="s">
        <v>682</v>
      </c>
      <c r="C247" s="175" t="s">
        <v>683</v>
      </c>
      <c r="D247" s="175" t="s">
        <v>40</v>
      </c>
      <c r="E247" s="176">
        <v>42573</v>
      </c>
      <c r="F247" s="175" t="s">
        <v>47</v>
      </c>
      <c r="G247" s="175" t="s">
        <v>48</v>
      </c>
      <c r="H247" s="175" t="s">
        <v>329</v>
      </c>
      <c r="I247" s="175">
        <v>2</v>
      </c>
      <c r="J247" s="175">
        <v>30</v>
      </c>
      <c r="K247" s="177">
        <v>647872.71</v>
      </c>
      <c r="L247" s="177">
        <v>647872.71</v>
      </c>
      <c r="M247" s="177">
        <v>550691.81000000006</v>
      </c>
      <c r="N247" s="175" t="s">
        <v>1</v>
      </c>
      <c r="O247" s="175" t="s">
        <v>1</v>
      </c>
      <c r="P247" s="175" t="s">
        <v>1</v>
      </c>
      <c r="Q247" s="177">
        <v>48590.45</v>
      </c>
      <c r="R247" s="178" t="s">
        <v>2310</v>
      </c>
      <c r="S247" s="175" t="s">
        <v>1</v>
      </c>
      <c r="T247" s="175" t="s">
        <v>1</v>
      </c>
      <c r="U247" s="177">
        <v>599282.26</v>
      </c>
      <c r="V247" s="175" t="s">
        <v>1</v>
      </c>
      <c r="W247" s="177">
        <v>48590.45</v>
      </c>
      <c r="X247" s="175" t="s">
        <v>1</v>
      </c>
      <c r="Y247" s="175" t="s">
        <v>1</v>
      </c>
      <c r="Z247" s="179">
        <v>44203</v>
      </c>
    </row>
    <row r="248" spans="1:26" ht="76.5" x14ac:dyDescent="0.25">
      <c r="A248" s="174">
        <v>1</v>
      </c>
      <c r="B248" s="175" t="s">
        <v>684</v>
      </c>
      <c r="C248" s="175" t="s">
        <v>685</v>
      </c>
      <c r="D248" s="175" t="s">
        <v>40</v>
      </c>
      <c r="E248" s="176">
        <v>42698</v>
      </c>
      <c r="F248" s="175" t="s">
        <v>686</v>
      </c>
      <c r="G248" s="175" t="s">
        <v>687</v>
      </c>
      <c r="H248" s="175"/>
      <c r="I248" s="175">
        <v>1</v>
      </c>
      <c r="J248" s="175">
        <v>12</v>
      </c>
      <c r="K248" s="177">
        <v>691495.76</v>
      </c>
      <c r="L248" s="177">
        <v>691495.76</v>
      </c>
      <c r="M248" s="177">
        <v>249194.17</v>
      </c>
      <c r="N248" s="175" t="s">
        <v>1</v>
      </c>
      <c r="O248" s="175" t="s">
        <v>1</v>
      </c>
      <c r="P248" s="175" t="s">
        <v>1</v>
      </c>
      <c r="Q248" s="175" t="s">
        <v>1</v>
      </c>
      <c r="R248" s="178" t="s">
        <v>2201</v>
      </c>
      <c r="S248" s="175" t="s">
        <v>1</v>
      </c>
      <c r="T248" s="175" t="s">
        <v>1</v>
      </c>
      <c r="U248" s="177">
        <v>249194.17</v>
      </c>
      <c r="V248" s="175" t="s">
        <v>1</v>
      </c>
      <c r="W248" s="177">
        <v>442301.59</v>
      </c>
      <c r="X248" s="175" t="s">
        <v>1</v>
      </c>
      <c r="Y248" s="175" t="s">
        <v>1</v>
      </c>
      <c r="Z248" s="179">
        <v>44203</v>
      </c>
    </row>
    <row r="249" spans="1:26" ht="38.25" x14ac:dyDescent="0.25">
      <c r="A249" s="174">
        <v>1</v>
      </c>
      <c r="B249" s="175" t="s">
        <v>688</v>
      </c>
      <c r="C249" s="175" t="s">
        <v>689</v>
      </c>
      <c r="D249" s="175" t="s">
        <v>40</v>
      </c>
      <c r="E249" s="176">
        <v>42699</v>
      </c>
      <c r="F249" s="175" t="s">
        <v>47</v>
      </c>
      <c r="G249" s="175" t="s">
        <v>48</v>
      </c>
      <c r="H249" s="175"/>
      <c r="I249" s="175">
        <v>1</v>
      </c>
      <c r="J249" s="175">
        <v>36</v>
      </c>
      <c r="K249" s="177">
        <v>587550.09</v>
      </c>
      <c r="L249" s="177">
        <v>587550.09</v>
      </c>
      <c r="M249" s="177">
        <v>499417.65</v>
      </c>
      <c r="N249" s="175" t="s">
        <v>1</v>
      </c>
      <c r="O249" s="175" t="s">
        <v>1</v>
      </c>
      <c r="P249" s="175" t="s">
        <v>1</v>
      </c>
      <c r="Q249" s="177">
        <v>44066.25</v>
      </c>
      <c r="R249" s="178" t="s">
        <v>2310</v>
      </c>
      <c r="S249" s="175" t="s">
        <v>1</v>
      </c>
      <c r="T249" s="175" t="s">
        <v>1</v>
      </c>
      <c r="U249" s="177">
        <v>543483.9</v>
      </c>
      <c r="V249" s="175" t="s">
        <v>1</v>
      </c>
      <c r="W249" s="177">
        <v>44066.19</v>
      </c>
      <c r="X249" s="175" t="s">
        <v>1</v>
      </c>
      <c r="Y249" s="175" t="s">
        <v>1</v>
      </c>
      <c r="Z249" s="179">
        <v>44203</v>
      </c>
    </row>
    <row r="250" spans="1:26" ht="25.5" x14ac:dyDescent="0.25">
      <c r="A250" s="174">
        <v>1</v>
      </c>
      <c r="B250" s="175" t="s">
        <v>690</v>
      </c>
      <c r="C250" s="175" t="s">
        <v>691</v>
      </c>
      <c r="D250" s="175" t="s">
        <v>40</v>
      </c>
      <c r="E250" s="176">
        <v>42698</v>
      </c>
      <c r="F250" s="175" t="s">
        <v>692</v>
      </c>
      <c r="G250" s="175" t="s">
        <v>693</v>
      </c>
      <c r="H250" s="175"/>
      <c r="I250" s="175">
        <v>1</v>
      </c>
      <c r="J250" s="175">
        <v>36</v>
      </c>
      <c r="K250" s="177">
        <v>642471.39</v>
      </c>
      <c r="L250" s="177">
        <v>642471.39</v>
      </c>
      <c r="M250" s="177">
        <v>546100.68000000005</v>
      </c>
      <c r="N250" s="175" t="s">
        <v>1</v>
      </c>
      <c r="O250" s="175" t="s">
        <v>1</v>
      </c>
      <c r="P250" s="175" t="s">
        <v>1</v>
      </c>
      <c r="Q250" s="177">
        <v>48185.35</v>
      </c>
      <c r="R250" s="178" t="s">
        <v>2310</v>
      </c>
      <c r="S250" s="175" t="s">
        <v>1</v>
      </c>
      <c r="T250" s="175" t="s">
        <v>1</v>
      </c>
      <c r="U250" s="177">
        <v>594286.03</v>
      </c>
      <c r="V250" s="175" t="s">
        <v>1</v>
      </c>
      <c r="W250" s="177">
        <v>48185.36</v>
      </c>
      <c r="X250" s="175" t="s">
        <v>1</v>
      </c>
      <c r="Y250" s="175" t="s">
        <v>1</v>
      </c>
      <c r="Z250" s="179">
        <v>44203</v>
      </c>
    </row>
    <row r="251" spans="1:26" ht="38.25" x14ac:dyDescent="0.25">
      <c r="A251" s="174">
        <v>1</v>
      </c>
      <c r="B251" s="175" t="s">
        <v>694</v>
      </c>
      <c r="C251" s="175" t="s">
        <v>695</v>
      </c>
      <c r="D251" s="175" t="s">
        <v>40</v>
      </c>
      <c r="E251" s="176">
        <v>42698</v>
      </c>
      <c r="F251" s="175" t="s">
        <v>83</v>
      </c>
      <c r="G251" s="175" t="s">
        <v>84</v>
      </c>
      <c r="H251" s="175"/>
      <c r="I251" s="175">
        <v>3</v>
      </c>
      <c r="J251" s="175">
        <v>36</v>
      </c>
      <c r="K251" s="177">
        <v>640000</v>
      </c>
      <c r="L251" s="177">
        <v>640000</v>
      </c>
      <c r="M251" s="177">
        <v>544000</v>
      </c>
      <c r="N251" s="175" t="s">
        <v>1</v>
      </c>
      <c r="O251" s="175" t="s">
        <v>1</v>
      </c>
      <c r="P251" s="175" t="s">
        <v>1</v>
      </c>
      <c r="Q251" s="177">
        <v>48000</v>
      </c>
      <c r="R251" s="178" t="s">
        <v>2310</v>
      </c>
      <c r="S251" s="175" t="s">
        <v>1</v>
      </c>
      <c r="T251" s="175" t="s">
        <v>1</v>
      </c>
      <c r="U251" s="177">
        <v>640000</v>
      </c>
      <c r="V251" s="177">
        <v>48000</v>
      </c>
      <c r="W251" s="175" t="s">
        <v>1</v>
      </c>
      <c r="X251" s="175" t="s">
        <v>1</v>
      </c>
      <c r="Y251" s="175" t="s">
        <v>1</v>
      </c>
      <c r="Z251" s="179">
        <v>44203</v>
      </c>
    </row>
    <row r="252" spans="1:26" ht="38.25" x14ac:dyDescent="0.25">
      <c r="A252" s="174">
        <v>1</v>
      </c>
      <c r="B252" s="175" t="s">
        <v>696</v>
      </c>
      <c r="C252" s="175" t="s">
        <v>697</v>
      </c>
      <c r="D252" s="175" t="s">
        <v>35</v>
      </c>
      <c r="E252" s="176">
        <v>43992</v>
      </c>
      <c r="F252" s="175" t="s">
        <v>639</v>
      </c>
      <c r="G252" s="175" t="s">
        <v>640</v>
      </c>
      <c r="H252" s="175"/>
      <c r="I252" s="175">
        <v>2</v>
      </c>
      <c r="J252" s="175">
        <v>36</v>
      </c>
      <c r="K252" s="177">
        <v>508743.23</v>
      </c>
      <c r="L252" s="177">
        <v>508743.23</v>
      </c>
      <c r="M252" s="177">
        <v>254371.62</v>
      </c>
      <c r="N252" s="175" t="s">
        <v>1</v>
      </c>
      <c r="O252" s="175" t="s">
        <v>1</v>
      </c>
      <c r="P252" s="175" t="s">
        <v>1</v>
      </c>
      <c r="Q252" s="175" t="s">
        <v>1</v>
      </c>
      <c r="R252" s="178" t="s">
        <v>2201</v>
      </c>
      <c r="S252" s="175" t="s">
        <v>1</v>
      </c>
      <c r="T252" s="175" t="s">
        <v>1</v>
      </c>
      <c r="U252" s="177">
        <v>254371.62</v>
      </c>
      <c r="V252" s="175" t="s">
        <v>1</v>
      </c>
      <c r="W252" s="177">
        <v>254371.61</v>
      </c>
      <c r="X252" s="175" t="s">
        <v>1</v>
      </c>
      <c r="Y252" s="175" t="s">
        <v>1</v>
      </c>
      <c r="Z252" s="179">
        <v>44203</v>
      </c>
    </row>
    <row r="253" spans="1:26" ht="25.5" x14ac:dyDescent="0.25">
      <c r="A253" s="174">
        <v>1</v>
      </c>
      <c r="B253" s="175" t="s">
        <v>698</v>
      </c>
      <c r="C253" s="175" t="s">
        <v>699</v>
      </c>
      <c r="D253" s="175" t="s">
        <v>40</v>
      </c>
      <c r="E253" s="176">
        <v>42698</v>
      </c>
      <c r="F253" s="175" t="s">
        <v>692</v>
      </c>
      <c r="G253" s="175" t="s">
        <v>693</v>
      </c>
      <c r="H253" s="175"/>
      <c r="I253" s="175">
        <v>1</v>
      </c>
      <c r="J253" s="175">
        <v>36</v>
      </c>
      <c r="K253" s="177">
        <v>637654.4</v>
      </c>
      <c r="L253" s="177">
        <v>637654.4</v>
      </c>
      <c r="M253" s="177">
        <v>542006.24</v>
      </c>
      <c r="N253" s="175" t="s">
        <v>1</v>
      </c>
      <c r="O253" s="175" t="s">
        <v>1</v>
      </c>
      <c r="P253" s="175" t="s">
        <v>1</v>
      </c>
      <c r="Q253" s="177">
        <v>47824.08</v>
      </c>
      <c r="R253" s="178" t="s">
        <v>2310</v>
      </c>
      <c r="S253" s="175" t="s">
        <v>1</v>
      </c>
      <c r="T253" s="175" t="s">
        <v>1</v>
      </c>
      <c r="U253" s="177">
        <v>589830.31999999995</v>
      </c>
      <c r="V253" s="175" t="s">
        <v>1</v>
      </c>
      <c r="W253" s="177">
        <v>47824.08</v>
      </c>
      <c r="X253" s="175" t="s">
        <v>1</v>
      </c>
      <c r="Y253" s="175" t="s">
        <v>1</v>
      </c>
      <c r="Z253" s="179">
        <v>44203</v>
      </c>
    </row>
    <row r="254" spans="1:26" ht="63.75" x14ac:dyDescent="0.25">
      <c r="A254" s="174">
        <v>1</v>
      </c>
      <c r="B254" s="175" t="s">
        <v>700</v>
      </c>
      <c r="C254" s="175" t="s">
        <v>701</v>
      </c>
      <c r="D254" s="175" t="s">
        <v>40</v>
      </c>
      <c r="E254" s="176">
        <v>42698</v>
      </c>
      <c r="F254" s="175" t="s">
        <v>47</v>
      </c>
      <c r="G254" s="175" t="s">
        <v>48</v>
      </c>
      <c r="H254" s="175"/>
      <c r="I254" s="175">
        <v>1</v>
      </c>
      <c r="J254" s="175">
        <v>36</v>
      </c>
      <c r="K254" s="177">
        <v>646695</v>
      </c>
      <c r="L254" s="177">
        <v>646695</v>
      </c>
      <c r="M254" s="177">
        <v>549690.74</v>
      </c>
      <c r="N254" s="175" t="s">
        <v>1</v>
      </c>
      <c r="O254" s="175" t="s">
        <v>1</v>
      </c>
      <c r="P254" s="175" t="s">
        <v>1</v>
      </c>
      <c r="Q254" s="177">
        <v>48502.13</v>
      </c>
      <c r="R254" s="178" t="s">
        <v>2310</v>
      </c>
      <c r="S254" s="175" t="s">
        <v>1</v>
      </c>
      <c r="T254" s="175" t="s">
        <v>1</v>
      </c>
      <c r="U254" s="177">
        <v>598192.87</v>
      </c>
      <c r="V254" s="175" t="s">
        <v>1</v>
      </c>
      <c r="W254" s="177">
        <v>48502.13</v>
      </c>
      <c r="X254" s="175" t="s">
        <v>1</v>
      </c>
      <c r="Y254" s="175" t="s">
        <v>1</v>
      </c>
      <c r="Z254" s="179">
        <v>44203</v>
      </c>
    </row>
    <row r="255" spans="1:26" ht="38.25" x14ac:dyDescent="0.25">
      <c r="A255" s="174">
        <v>1</v>
      </c>
      <c r="B255" s="175" t="s">
        <v>702</v>
      </c>
      <c r="C255" s="175" t="s">
        <v>703</v>
      </c>
      <c r="D255" s="175" t="s">
        <v>40</v>
      </c>
      <c r="E255" s="176">
        <v>42698</v>
      </c>
      <c r="F255" s="175" t="s">
        <v>47</v>
      </c>
      <c r="G255" s="175" t="s">
        <v>48</v>
      </c>
      <c r="H255" s="175" t="s">
        <v>704</v>
      </c>
      <c r="I255" s="175">
        <v>2</v>
      </c>
      <c r="J255" s="175">
        <v>36</v>
      </c>
      <c r="K255" s="177">
        <v>599697.02</v>
      </c>
      <c r="L255" s="177">
        <v>599697.02</v>
      </c>
      <c r="M255" s="177">
        <v>509742.46</v>
      </c>
      <c r="N255" s="175" t="s">
        <v>1</v>
      </c>
      <c r="O255" s="175" t="s">
        <v>1</v>
      </c>
      <c r="P255" s="175" t="s">
        <v>1</v>
      </c>
      <c r="Q255" s="177">
        <v>44977.279999999999</v>
      </c>
      <c r="R255" s="178" t="s">
        <v>2310</v>
      </c>
      <c r="S255" s="175" t="s">
        <v>1</v>
      </c>
      <c r="T255" s="175" t="s">
        <v>1</v>
      </c>
      <c r="U255" s="177">
        <v>554719.74</v>
      </c>
      <c r="V255" s="175" t="s">
        <v>1</v>
      </c>
      <c r="W255" s="177">
        <v>44977.279999999999</v>
      </c>
      <c r="X255" s="175" t="s">
        <v>1</v>
      </c>
      <c r="Y255" s="175" t="s">
        <v>1</v>
      </c>
      <c r="Z255" s="179">
        <v>44203</v>
      </c>
    </row>
    <row r="256" spans="1:26" x14ac:dyDescent="0.25">
      <c r="A256" s="174">
        <v>1</v>
      </c>
      <c r="B256" s="175" t="s">
        <v>705</v>
      </c>
      <c r="C256" s="175" t="s">
        <v>706</v>
      </c>
      <c r="D256" s="175" t="s">
        <v>35</v>
      </c>
      <c r="E256" s="176">
        <v>44053</v>
      </c>
      <c r="F256" s="175" t="s">
        <v>47</v>
      </c>
      <c r="G256" s="175" t="s">
        <v>48</v>
      </c>
      <c r="H256" s="175"/>
      <c r="I256" s="175">
        <v>1</v>
      </c>
      <c r="J256" s="175">
        <v>36</v>
      </c>
      <c r="K256" s="177">
        <v>647794.68000000005</v>
      </c>
      <c r="L256" s="177">
        <v>647794.68000000005</v>
      </c>
      <c r="M256" s="177">
        <v>550625.48</v>
      </c>
      <c r="N256" s="175" t="s">
        <v>1</v>
      </c>
      <c r="O256" s="175" t="s">
        <v>1</v>
      </c>
      <c r="P256" s="175" t="s">
        <v>1</v>
      </c>
      <c r="Q256" s="177">
        <v>48584.61</v>
      </c>
      <c r="R256" s="178" t="s">
        <v>2310</v>
      </c>
      <c r="S256" s="175" t="s">
        <v>1</v>
      </c>
      <c r="T256" s="175" t="s">
        <v>1</v>
      </c>
      <c r="U256" s="177">
        <v>615409.24</v>
      </c>
      <c r="V256" s="177">
        <v>16199.15</v>
      </c>
      <c r="W256" s="177">
        <v>32385.439999999999</v>
      </c>
      <c r="X256" s="175" t="s">
        <v>1</v>
      </c>
      <c r="Y256" s="175" t="s">
        <v>1</v>
      </c>
      <c r="Z256" s="179">
        <v>44203</v>
      </c>
    </row>
    <row r="257" spans="1:26" ht="51" x14ac:dyDescent="0.25">
      <c r="A257" s="174">
        <v>1</v>
      </c>
      <c r="B257" s="175" t="s">
        <v>707</v>
      </c>
      <c r="C257" s="175" t="s">
        <v>708</v>
      </c>
      <c r="D257" s="175" t="s">
        <v>35</v>
      </c>
      <c r="E257" s="176">
        <v>44064</v>
      </c>
      <c r="F257" s="175" t="s">
        <v>47</v>
      </c>
      <c r="G257" s="175" t="s">
        <v>48</v>
      </c>
      <c r="H257" s="175" t="s">
        <v>101</v>
      </c>
      <c r="I257" s="175">
        <v>2</v>
      </c>
      <c r="J257" s="175">
        <v>36</v>
      </c>
      <c r="K257" s="177">
        <v>646270.59</v>
      </c>
      <c r="L257" s="177">
        <v>646270.59</v>
      </c>
      <c r="M257" s="177">
        <v>549330.01</v>
      </c>
      <c r="N257" s="175" t="s">
        <v>1</v>
      </c>
      <c r="O257" s="175" t="s">
        <v>1</v>
      </c>
      <c r="P257" s="175" t="s">
        <v>1</v>
      </c>
      <c r="Q257" s="177">
        <v>48470.29</v>
      </c>
      <c r="R257" s="178" t="s">
        <v>2310</v>
      </c>
      <c r="S257" s="175" t="s">
        <v>1</v>
      </c>
      <c r="T257" s="175" t="s">
        <v>1</v>
      </c>
      <c r="U257" s="177">
        <v>613957.06000000006</v>
      </c>
      <c r="V257" s="177">
        <v>16156.76</v>
      </c>
      <c r="W257" s="177">
        <v>32313.53</v>
      </c>
      <c r="X257" s="175" t="s">
        <v>1</v>
      </c>
      <c r="Y257" s="175" t="s">
        <v>1</v>
      </c>
      <c r="Z257" s="179">
        <v>44203</v>
      </c>
    </row>
    <row r="258" spans="1:26" ht="63.75" x14ac:dyDescent="0.25">
      <c r="A258" s="174">
        <v>1</v>
      </c>
      <c r="B258" s="175" t="s">
        <v>709</v>
      </c>
      <c r="C258" s="175" t="s">
        <v>710</v>
      </c>
      <c r="D258" s="175" t="s">
        <v>35</v>
      </c>
      <c r="E258" s="176">
        <v>43776</v>
      </c>
      <c r="F258" s="175" t="s">
        <v>711</v>
      </c>
      <c r="G258" s="175" t="s">
        <v>712</v>
      </c>
      <c r="H258" s="175"/>
      <c r="I258" s="175">
        <v>1</v>
      </c>
      <c r="J258" s="175">
        <v>30</v>
      </c>
      <c r="K258" s="177">
        <v>440841.16</v>
      </c>
      <c r="L258" s="177">
        <v>440841.16</v>
      </c>
      <c r="M258" s="177">
        <v>374715</v>
      </c>
      <c r="N258" s="175" t="s">
        <v>1</v>
      </c>
      <c r="O258" s="175" t="s">
        <v>1</v>
      </c>
      <c r="P258" s="175" t="s">
        <v>1</v>
      </c>
      <c r="Q258" s="177">
        <v>33063.08</v>
      </c>
      <c r="R258" s="178" t="s">
        <v>2310</v>
      </c>
      <c r="S258" s="175" t="s">
        <v>1</v>
      </c>
      <c r="T258" s="175" t="s">
        <v>1</v>
      </c>
      <c r="U258" s="177">
        <v>440841.16</v>
      </c>
      <c r="V258" s="177">
        <v>33063.08</v>
      </c>
      <c r="W258" s="175" t="s">
        <v>1</v>
      </c>
      <c r="X258" s="175" t="s">
        <v>1</v>
      </c>
      <c r="Y258" s="175" t="s">
        <v>1</v>
      </c>
      <c r="Z258" s="179">
        <v>44203</v>
      </c>
    </row>
    <row r="259" spans="1:26" ht="63.75" x14ac:dyDescent="0.25">
      <c r="A259" s="174">
        <v>1</v>
      </c>
      <c r="B259" s="175" t="s">
        <v>713</v>
      </c>
      <c r="C259" s="175" t="s">
        <v>714</v>
      </c>
      <c r="D259" s="175" t="s">
        <v>35</v>
      </c>
      <c r="E259" s="176">
        <v>44032</v>
      </c>
      <c r="F259" s="175" t="s">
        <v>47</v>
      </c>
      <c r="G259" s="175" t="s">
        <v>48</v>
      </c>
      <c r="H259" s="175"/>
      <c r="I259" s="175">
        <v>1</v>
      </c>
      <c r="J259" s="175">
        <v>36</v>
      </c>
      <c r="K259" s="177">
        <v>635392.62</v>
      </c>
      <c r="L259" s="177">
        <v>635392.62</v>
      </c>
      <c r="M259" s="177">
        <v>540083.72</v>
      </c>
      <c r="N259" s="175" t="s">
        <v>1</v>
      </c>
      <c r="O259" s="175" t="s">
        <v>1</v>
      </c>
      <c r="P259" s="175" t="s">
        <v>1</v>
      </c>
      <c r="Q259" s="177">
        <v>47654.45</v>
      </c>
      <c r="R259" s="178" t="s">
        <v>2310</v>
      </c>
      <c r="S259" s="175" t="s">
        <v>1</v>
      </c>
      <c r="T259" s="175" t="s">
        <v>1</v>
      </c>
      <c r="U259" s="177">
        <v>603622.98</v>
      </c>
      <c r="V259" s="177">
        <v>15884.81</v>
      </c>
      <c r="W259" s="177">
        <v>31769.64</v>
      </c>
      <c r="X259" s="175" t="s">
        <v>1</v>
      </c>
      <c r="Y259" s="175" t="s">
        <v>1</v>
      </c>
      <c r="Z259" s="179">
        <v>44203</v>
      </c>
    </row>
    <row r="260" spans="1:26" ht="38.25" x14ac:dyDescent="0.25">
      <c r="A260" s="174">
        <v>1</v>
      </c>
      <c r="B260" s="175" t="s">
        <v>715</v>
      </c>
      <c r="C260" s="175" t="s">
        <v>716</v>
      </c>
      <c r="D260" s="175" t="s">
        <v>35</v>
      </c>
      <c r="E260" s="176">
        <v>44138</v>
      </c>
      <c r="F260" s="175" t="s">
        <v>2327</v>
      </c>
      <c r="G260" s="175" t="s">
        <v>285</v>
      </c>
      <c r="H260" s="175" t="s">
        <v>717</v>
      </c>
      <c r="I260" s="175">
        <v>1</v>
      </c>
      <c r="J260" s="175">
        <v>36</v>
      </c>
      <c r="K260" s="177">
        <v>551425.09</v>
      </c>
      <c r="L260" s="177">
        <v>551425.09</v>
      </c>
      <c r="M260" s="177">
        <v>374969.05</v>
      </c>
      <c r="N260" s="175" t="s">
        <v>1</v>
      </c>
      <c r="O260" s="175" t="s">
        <v>1</v>
      </c>
      <c r="P260" s="175" t="s">
        <v>1</v>
      </c>
      <c r="Q260" s="175" t="s">
        <v>1</v>
      </c>
      <c r="R260" s="178" t="s">
        <v>2201</v>
      </c>
      <c r="S260" s="175" t="s">
        <v>1</v>
      </c>
      <c r="T260" s="175" t="s">
        <v>1</v>
      </c>
      <c r="U260" s="177">
        <v>374969.05</v>
      </c>
      <c r="V260" s="175" t="s">
        <v>1</v>
      </c>
      <c r="W260" s="177">
        <v>176456.04</v>
      </c>
      <c r="X260" s="175" t="s">
        <v>1</v>
      </c>
      <c r="Y260" s="175" t="s">
        <v>1</v>
      </c>
      <c r="Z260" s="179">
        <v>44203</v>
      </c>
    </row>
    <row r="261" spans="1:26" ht="51" x14ac:dyDescent="0.25">
      <c r="A261" s="174">
        <v>1</v>
      </c>
      <c r="B261" s="175" t="s">
        <v>718</v>
      </c>
      <c r="C261" s="175" t="s">
        <v>719</v>
      </c>
      <c r="D261" s="175" t="s">
        <v>35</v>
      </c>
      <c r="E261" s="176">
        <v>44042</v>
      </c>
      <c r="F261" s="175" t="s">
        <v>54</v>
      </c>
      <c r="G261" s="175" t="s">
        <v>55</v>
      </c>
      <c r="H261" s="175"/>
      <c r="I261" s="175">
        <v>4</v>
      </c>
      <c r="J261" s="175">
        <v>36</v>
      </c>
      <c r="K261" s="177">
        <v>599604.21</v>
      </c>
      <c r="L261" s="177">
        <v>599604.21</v>
      </c>
      <c r="M261" s="177">
        <v>509663.57</v>
      </c>
      <c r="N261" s="175" t="s">
        <v>1</v>
      </c>
      <c r="O261" s="175" t="s">
        <v>1</v>
      </c>
      <c r="P261" s="175" t="s">
        <v>1</v>
      </c>
      <c r="Q261" s="177">
        <v>44970.32</v>
      </c>
      <c r="R261" s="178" t="s">
        <v>2310</v>
      </c>
      <c r="S261" s="175" t="s">
        <v>1</v>
      </c>
      <c r="T261" s="175" t="s">
        <v>1</v>
      </c>
      <c r="U261" s="177">
        <v>589710.74</v>
      </c>
      <c r="V261" s="177">
        <v>35076.85</v>
      </c>
      <c r="W261" s="177">
        <v>9893.4699999999993</v>
      </c>
      <c r="X261" s="175" t="s">
        <v>1</v>
      </c>
      <c r="Y261" s="175" t="s">
        <v>1</v>
      </c>
      <c r="Z261" s="179">
        <v>44203</v>
      </c>
    </row>
    <row r="262" spans="1:26" ht="51" x14ac:dyDescent="0.25">
      <c r="A262" s="174">
        <v>1</v>
      </c>
      <c r="B262" s="175" t="s">
        <v>720</v>
      </c>
      <c r="C262" s="175" t="s">
        <v>721</v>
      </c>
      <c r="D262" s="175" t="s">
        <v>40</v>
      </c>
      <c r="E262" s="176">
        <v>42698</v>
      </c>
      <c r="F262" s="175" t="s">
        <v>722</v>
      </c>
      <c r="G262" s="175" t="s">
        <v>723</v>
      </c>
      <c r="H262" s="175"/>
      <c r="I262" s="175">
        <v>1</v>
      </c>
      <c r="J262" s="175">
        <v>30</v>
      </c>
      <c r="K262" s="177">
        <v>186100.38</v>
      </c>
      <c r="L262" s="177">
        <v>156100.38</v>
      </c>
      <c r="M262" s="177">
        <v>124880.3</v>
      </c>
      <c r="N262" s="175" t="s">
        <v>1</v>
      </c>
      <c r="O262" s="175" t="s">
        <v>1</v>
      </c>
      <c r="P262" s="175" t="s">
        <v>1</v>
      </c>
      <c r="Q262" s="175" t="s">
        <v>1</v>
      </c>
      <c r="R262" s="178" t="s">
        <v>2201</v>
      </c>
      <c r="S262" s="175" t="s">
        <v>1</v>
      </c>
      <c r="T262" s="175" t="s">
        <v>1</v>
      </c>
      <c r="U262" s="177">
        <v>124880.3</v>
      </c>
      <c r="V262" s="175" t="s">
        <v>1</v>
      </c>
      <c r="W262" s="177">
        <v>31220.080000000002</v>
      </c>
      <c r="X262" s="175" t="s">
        <v>1</v>
      </c>
      <c r="Y262" s="177">
        <v>30000</v>
      </c>
      <c r="Z262" s="179">
        <v>44203</v>
      </c>
    </row>
    <row r="263" spans="1:26" ht="38.25" x14ac:dyDescent="0.25">
      <c r="A263" s="174">
        <v>1</v>
      </c>
      <c r="B263" s="175" t="s">
        <v>724</v>
      </c>
      <c r="C263" s="175" t="s">
        <v>725</v>
      </c>
      <c r="D263" s="175" t="s">
        <v>40</v>
      </c>
      <c r="E263" s="176">
        <v>42698</v>
      </c>
      <c r="F263" s="175" t="s">
        <v>83</v>
      </c>
      <c r="G263" s="175" t="s">
        <v>84</v>
      </c>
      <c r="H263" s="175" t="s">
        <v>726</v>
      </c>
      <c r="I263" s="175">
        <v>2</v>
      </c>
      <c r="J263" s="175">
        <v>36</v>
      </c>
      <c r="K263" s="177">
        <v>648000</v>
      </c>
      <c r="L263" s="177">
        <v>648000</v>
      </c>
      <c r="M263" s="177">
        <v>550800</v>
      </c>
      <c r="N263" s="175" t="s">
        <v>1</v>
      </c>
      <c r="O263" s="175" t="s">
        <v>1</v>
      </c>
      <c r="P263" s="175" t="s">
        <v>1</v>
      </c>
      <c r="Q263" s="177">
        <v>48600</v>
      </c>
      <c r="R263" s="178" t="s">
        <v>2310</v>
      </c>
      <c r="S263" s="175" t="s">
        <v>1</v>
      </c>
      <c r="T263" s="175" t="s">
        <v>1</v>
      </c>
      <c r="U263" s="177">
        <v>599400</v>
      </c>
      <c r="V263" s="175" t="s">
        <v>1</v>
      </c>
      <c r="W263" s="177">
        <v>48600</v>
      </c>
      <c r="X263" s="175" t="s">
        <v>1</v>
      </c>
      <c r="Y263" s="175" t="s">
        <v>1</v>
      </c>
      <c r="Z263" s="179">
        <v>44203</v>
      </c>
    </row>
    <row r="264" spans="1:26" ht="51" x14ac:dyDescent="0.25">
      <c r="A264" s="174">
        <v>1</v>
      </c>
      <c r="B264" s="175" t="s">
        <v>727</v>
      </c>
      <c r="C264" s="175" t="s">
        <v>728</v>
      </c>
      <c r="D264" s="175" t="s">
        <v>40</v>
      </c>
      <c r="E264" s="176">
        <v>42699</v>
      </c>
      <c r="F264" s="175" t="s">
        <v>729</v>
      </c>
      <c r="G264" s="175" t="s">
        <v>730</v>
      </c>
      <c r="H264" s="175" t="s">
        <v>101</v>
      </c>
      <c r="I264" s="175">
        <v>2</v>
      </c>
      <c r="J264" s="175">
        <v>24</v>
      </c>
      <c r="K264" s="177">
        <v>170000</v>
      </c>
      <c r="L264" s="177">
        <v>170000</v>
      </c>
      <c r="M264" s="177">
        <v>129200</v>
      </c>
      <c r="N264" s="175" t="s">
        <v>1</v>
      </c>
      <c r="O264" s="175" t="s">
        <v>1</v>
      </c>
      <c r="P264" s="175" t="s">
        <v>1</v>
      </c>
      <c r="Q264" s="175" t="s">
        <v>1</v>
      </c>
      <c r="R264" s="178" t="s">
        <v>2201</v>
      </c>
      <c r="S264" s="175" t="s">
        <v>1</v>
      </c>
      <c r="T264" s="175" t="s">
        <v>1</v>
      </c>
      <c r="U264" s="177">
        <v>129200</v>
      </c>
      <c r="V264" s="175" t="s">
        <v>1</v>
      </c>
      <c r="W264" s="177">
        <v>40800</v>
      </c>
      <c r="X264" s="175" t="s">
        <v>1</v>
      </c>
      <c r="Y264" s="175" t="s">
        <v>1</v>
      </c>
      <c r="Z264" s="179">
        <v>44203</v>
      </c>
    </row>
    <row r="265" spans="1:26" x14ac:dyDescent="0.25">
      <c r="A265" s="174">
        <v>1</v>
      </c>
      <c r="B265" s="175" t="s">
        <v>731</v>
      </c>
      <c r="C265" s="175" t="s">
        <v>732</v>
      </c>
      <c r="D265" s="175" t="s">
        <v>40</v>
      </c>
      <c r="E265" s="176">
        <v>42698</v>
      </c>
      <c r="F265" s="175" t="s">
        <v>47</v>
      </c>
      <c r="G265" s="175" t="s">
        <v>48</v>
      </c>
      <c r="H265" s="175" t="s">
        <v>733</v>
      </c>
      <c r="I265" s="175">
        <v>2</v>
      </c>
      <c r="J265" s="175">
        <v>36</v>
      </c>
      <c r="K265" s="177">
        <v>562563</v>
      </c>
      <c r="L265" s="177">
        <v>562563</v>
      </c>
      <c r="M265" s="177">
        <v>478178</v>
      </c>
      <c r="N265" s="175" t="s">
        <v>1</v>
      </c>
      <c r="O265" s="175" t="s">
        <v>1</v>
      </c>
      <c r="P265" s="175" t="s">
        <v>1</v>
      </c>
      <c r="Q265" s="177">
        <v>42192</v>
      </c>
      <c r="R265" s="178" t="s">
        <v>2310</v>
      </c>
      <c r="S265" s="175" t="s">
        <v>1</v>
      </c>
      <c r="T265" s="175" t="s">
        <v>1</v>
      </c>
      <c r="U265" s="177">
        <v>562563</v>
      </c>
      <c r="V265" s="177">
        <v>42193</v>
      </c>
      <c r="W265" s="175" t="s">
        <v>1</v>
      </c>
      <c r="X265" s="175" t="s">
        <v>1</v>
      </c>
      <c r="Y265" s="175" t="s">
        <v>1</v>
      </c>
      <c r="Z265" s="179">
        <v>44203</v>
      </c>
    </row>
    <row r="266" spans="1:26" ht="25.5" x14ac:dyDescent="0.25">
      <c r="A266" s="174">
        <v>1</v>
      </c>
      <c r="B266" s="175" t="s">
        <v>734</v>
      </c>
      <c r="C266" s="175" t="s">
        <v>735</v>
      </c>
      <c r="D266" s="175" t="s">
        <v>40</v>
      </c>
      <c r="E266" s="176">
        <v>42698</v>
      </c>
      <c r="F266" s="175" t="s">
        <v>83</v>
      </c>
      <c r="G266" s="175" t="s">
        <v>84</v>
      </c>
      <c r="H266" s="175"/>
      <c r="I266" s="175">
        <v>1</v>
      </c>
      <c r="J266" s="175">
        <v>36</v>
      </c>
      <c r="K266" s="177">
        <v>493429.53</v>
      </c>
      <c r="L266" s="177">
        <v>493429.53</v>
      </c>
      <c r="M266" s="177">
        <v>419415.09</v>
      </c>
      <c r="N266" s="175" t="s">
        <v>1</v>
      </c>
      <c r="O266" s="175" t="s">
        <v>1</v>
      </c>
      <c r="P266" s="175" t="s">
        <v>1</v>
      </c>
      <c r="Q266" s="177">
        <v>37007.22</v>
      </c>
      <c r="R266" s="178" t="s">
        <v>2310</v>
      </c>
      <c r="S266" s="175" t="s">
        <v>1</v>
      </c>
      <c r="T266" s="175" t="s">
        <v>1</v>
      </c>
      <c r="U266" s="177">
        <v>493429.53</v>
      </c>
      <c r="V266" s="177">
        <v>37007.22</v>
      </c>
      <c r="W266" s="175" t="s">
        <v>1</v>
      </c>
      <c r="X266" s="175" t="s">
        <v>1</v>
      </c>
      <c r="Y266" s="175" t="s">
        <v>1</v>
      </c>
      <c r="Z266" s="179">
        <v>44203</v>
      </c>
    </row>
    <row r="267" spans="1:26" ht="51" x14ac:dyDescent="0.25">
      <c r="A267" s="174">
        <v>1</v>
      </c>
      <c r="B267" s="175" t="s">
        <v>736</v>
      </c>
      <c r="C267" s="175" t="s">
        <v>737</v>
      </c>
      <c r="D267" s="175" t="s">
        <v>35</v>
      </c>
      <c r="E267" s="176">
        <v>43805</v>
      </c>
      <c r="F267" s="175" t="s">
        <v>738</v>
      </c>
      <c r="G267" s="175" t="s">
        <v>739</v>
      </c>
      <c r="H267" s="175"/>
      <c r="I267" s="175">
        <v>1</v>
      </c>
      <c r="J267" s="175">
        <v>25</v>
      </c>
      <c r="K267" s="177">
        <v>647034.06000000006</v>
      </c>
      <c r="L267" s="177">
        <v>647034.06000000006</v>
      </c>
      <c r="M267" s="177">
        <v>385955.82</v>
      </c>
      <c r="N267" s="175" t="s">
        <v>1</v>
      </c>
      <c r="O267" s="175" t="s">
        <v>1</v>
      </c>
      <c r="P267" s="175" t="s">
        <v>1</v>
      </c>
      <c r="Q267" s="175" t="s">
        <v>1</v>
      </c>
      <c r="R267" s="178" t="s">
        <v>2201</v>
      </c>
      <c r="S267" s="175" t="s">
        <v>1</v>
      </c>
      <c r="T267" s="175" t="s">
        <v>1</v>
      </c>
      <c r="U267" s="177">
        <v>385955.82</v>
      </c>
      <c r="V267" s="175" t="s">
        <v>1</v>
      </c>
      <c r="W267" s="177">
        <v>261078.24</v>
      </c>
      <c r="X267" s="175" t="s">
        <v>1</v>
      </c>
      <c r="Y267" s="175" t="s">
        <v>1</v>
      </c>
      <c r="Z267" s="179">
        <v>44203</v>
      </c>
    </row>
    <row r="268" spans="1:26" ht="51" x14ac:dyDescent="0.25">
      <c r="A268" s="174">
        <v>1</v>
      </c>
      <c r="B268" s="175" t="s">
        <v>740</v>
      </c>
      <c r="C268" s="175" t="s">
        <v>741</v>
      </c>
      <c r="D268" s="175" t="s">
        <v>40</v>
      </c>
      <c r="E268" s="176">
        <v>42699</v>
      </c>
      <c r="F268" s="175" t="s">
        <v>742</v>
      </c>
      <c r="G268" s="175" t="s">
        <v>743</v>
      </c>
      <c r="H268" s="175"/>
      <c r="I268" s="175">
        <v>1</v>
      </c>
      <c r="J268" s="175">
        <v>18</v>
      </c>
      <c r="K268" s="177">
        <v>506579.34</v>
      </c>
      <c r="L268" s="177">
        <v>478607.34</v>
      </c>
      <c r="M268" s="177">
        <v>382885.86</v>
      </c>
      <c r="N268" s="175" t="s">
        <v>1</v>
      </c>
      <c r="O268" s="175" t="s">
        <v>1</v>
      </c>
      <c r="P268" s="175" t="s">
        <v>1</v>
      </c>
      <c r="Q268" s="175" t="s">
        <v>1</v>
      </c>
      <c r="R268" s="178" t="s">
        <v>2201</v>
      </c>
      <c r="S268" s="175" t="s">
        <v>1</v>
      </c>
      <c r="T268" s="175" t="s">
        <v>1</v>
      </c>
      <c r="U268" s="177">
        <v>382885.86</v>
      </c>
      <c r="V268" s="175" t="s">
        <v>1</v>
      </c>
      <c r="W268" s="177">
        <v>95721.48</v>
      </c>
      <c r="X268" s="175" t="s">
        <v>1</v>
      </c>
      <c r="Y268" s="177">
        <v>27972</v>
      </c>
      <c r="Z268" s="179">
        <v>44203</v>
      </c>
    </row>
    <row r="269" spans="1:26" ht="25.5" x14ac:dyDescent="0.25">
      <c r="A269" s="174">
        <v>1</v>
      </c>
      <c r="B269" s="175" t="s">
        <v>744</v>
      </c>
      <c r="C269" s="175" t="s">
        <v>745</v>
      </c>
      <c r="D269" s="175" t="s">
        <v>40</v>
      </c>
      <c r="E269" s="176">
        <v>42698</v>
      </c>
      <c r="F269" s="175" t="s">
        <v>54</v>
      </c>
      <c r="G269" s="175" t="s">
        <v>55</v>
      </c>
      <c r="H269" s="175"/>
      <c r="I269" s="175">
        <v>1</v>
      </c>
      <c r="J269" s="175">
        <v>36</v>
      </c>
      <c r="K269" s="177">
        <v>645000</v>
      </c>
      <c r="L269" s="177">
        <v>645000</v>
      </c>
      <c r="M269" s="177">
        <v>548250</v>
      </c>
      <c r="N269" s="175" t="s">
        <v>1</v>
      </c>
      <c r="O269" s="175" t="s">
        <v>1</v>
      </c>
      <c r="P269" s="175" t="s">
        <v>1</v>
      </c>
      <c r="Q269" s="177">
        <v>48375</v>
      </c>
      <c r="R269" s="178" t="s">
        <v>2310</v>
      </c>
      <c r="S269" s="175" t="s">
        <v>1</v>
      </c>
      <c r="T269" s="175" t="s">
        <v>1</v>
      </c>
      <c r="U269" s="177">
        <v>596625</v>
      </c>
      <c r="V269" s="175" t="s">
        <v>1</v>
      </c>
      <c r="W269" s="177">
        <v>48375</v>
      </c>
      <c r="X269" s="175" t="s">
        <v>1</v>
      </c>
      <c r="Y269" s="175" t="s">
        <v>1</v>
      </c>
      <c r="Z269" s="179">
        <v>44203</v>
      </c>
    </row>
    <row r="270" spans="1:26" ht="25.5" x14ac:dyDescent="0.25">
      <c r="A270" s="174">
        <v>1</v>
      </c>
      <c r="B270" s="175" t="s">
        <v>746</v>
      </c>
      <c r="C270" s="175" t="s">
        <v>747</v>
      </c>
      <c r="D270" s="175" t="s">
        <v>40</v>
      </c>
      <c r="E270" s="176">
        <v>42698</v>
      </c>
      <c r="F270" s="175" t="s">
        <v>47</v>
      </c>
      <c r="G270" s="175" t="s">
        <v>48</v>
      </c>
      <c r="H270" s="175" t="s">
        <v>748</v>
      </c>
      <c r="I270" s="175">
        <v>3</v>
      </c>
      <c r="J270" s="175">
        <v>24</v>
      </c>
      <c r="K270" s="177">
        <v>430354.85</v>
      </c>
      <c r="L270" s="177">
        <v>430354.85</v>
      </c>
      <c r="M270" s="177">
        <v>365801.62</v>
      </c>
      <c r="N270" s="175" t="s">
        <v>1</v>
      </c>
      <c r="O270" s="175" t="s">
        <v>1</v>
      </c>
      <c r="P270" s="175" t="s">
        <v>1</v>
      </c>
      <c r="Q270" s="177">
        <v>32276.61</v>
      </c>
      <c r="R270" s="178" t="s">
        <v>2310</v>
      </c>
      <c r="S270" s="175" t="s">
        <v>1</v>
      </c>
      <c r="T270" s="175" t="s">
        <v>1</v>
      </c>
      <c r="U270" s="177">
        <v>398078.23</v>
      </c>
      <c r="V270" s="175" t="s">
        <v>1</v>
      </c>
      <c r="W270" s="177">
        <v>32276.62</v>
      </c>
      <c r="X270" s="175" t="s">
        <v>1</v>
      </c>
      <c r="Y270" s="175" t="s">
        <v>1</v>
      </c>
      <c r="Z270" s="179">
        <v>44203</v>
      </c>
    </row>
    <row r="271" spans="1:26" ht="25.5" x14ac:dyDescent="0.25">
      <c r="A271" s="174">
        <v>1</v>
      </c>
      <c r="B271" s="175" t="s">
        <v>749</v>
      </c>
      <c r="C271" s="175" t="s">
        <v>750</v>
      </c>
      <c r="D271" s="175" t="s">
        <v>40</v>
      </c>
      <c r="E271" s="176">
        <v>42699</v>
      </c>
      <c r="F271" s="175" t="s">
        <v>751</v>
      </c>
      <c r="G271" s="175" t="s">
        <v>752</v>
      </c>
      <c r="H271" s="175"/>
      <c r="I271" s="175">
        <v>1</v>
      </c>
      <c r="J271" s="175">
        <v>36</v>
      </c>
      <c r="K271" s="177">
        <v>378006</v>
      </c>
      <c r="L271" s="177">
        <v>355430</v>
      </c>
      <c r="M271" s="177">
        <v>221194.52</v>
      </c>
      <c r="N271" s="175" t="s">
        <v>1</v>
      </c>
      <c r="O271" s="175" t="s">
        <v>1</v>
      </c>
      <c r="P271" s="175" t="s">
        <v>1</v>
      </c>
      <c r="Q271" s="175" t="s">
        <v>1</v>
      </c>
      <c r="R271" s="178" t="s">
        <v>2201</v>
      </c>
      <c r="S271" s="175" t="s">
        <v>1</v>
      </c>
      <c r="T271" s="175" t="s">
        <v>1</v>
      </c>
      <c r="U271" s="177">
        <v>221194.52</v>
      </c>
      <c r="V271" s="175" t="s">
        <v>1</v>
      </c>
      <c r="W271" s="177">
        <v>134235.48000000001</v>
      </c>
      <c r="X271" s="177">
        <v>22576</v>
      </c>
      <c r="Y271" s="175" t="s">
        <v>1</v>
      </c>
      <c r="Z271" s="179">
        <v>44203</v>
      </c>
    </row>
    <row r="272" spans="1:26" ht="76.5" x14ac:dyDescent="0.25">
      <c r="A272" s="174">
        <v>1</v>
      </c>
      <c r="B272" s="175" t="s">
        <v>753</v>
      </c>
      <c r="C272" s="175" t="s">
        <v>754</v>
      </c>
      <c r="D272" s="175" t="s">
        <v>35</v>
      </c>
      <c r="E272" s="176">
        <v>43962</v>
      </c>
      <c r="F272" s="175" t="s">
        <v>157</v>
      </c>
      <c r="G272" s="175" t="s">
        <v>158</v>
      </c>
      <c r="H272" s="175"/>
      <c r="I272" s="175">
        <v>2</v>
      </c>
      <c r="J272" s="175">
        <v>36</v>
      </c>
      <c r="K272" s="177">
        <v>647381.43999999994</v>
      </c>
      <c r="L272" s="177">
        <v>647381.43999999994</v>
      </c>
      <c r="M272" s="177">
        <v>550274.22</v>
      </c>
      <c r="N272" s="175" t="s">
        <v>1</v>
      </c>
      <c r="O272" s="175" t="s">
        <v>1</v>
      </c>
      <c r="P272" s="175" t="s">
        <v>1</v>
      </c>
      <c r="Q272" s="177">
        <v>48553.61</v>
      </c>
      <c r="R272" s="178" t="s">
        <v>2310</v>
      </c>
      <c r="S272" s="175" t="s">
        <v>1</v>
      </c>
      <c r="T272" s="175" t="s">
        <v>1</v>
      </c>
      <c r="U272" s="177">
        <v>615400.80000000005</v>
      </c>
      <c r="V272" s="177">
        <v>16572.97</v>
      </c>
      <c r="W272" s="177">
        <v>31980.639999999999</v>
      </c>
      <c r="X272" s="175" t="s">
        <v>1</v>
      </c>
      <c r="Y272" s="175" t="s">
        <v>1</v>
      </c>
      <c r="Z272" s="179">
        <v>44203</v>
      </c>
    </row>
    <row r="273" spans="1:26" ht="25.5" x14ac:dyDescent="0.25">
      <c r="A273" s="174">
        <v>1</v>
      </c>
      <c r="B273" s="175" t="s">
        <v>755</v>
      </c>
      <c r="C273" s="175" t="s">
        <v>756</v>
      </c>
      <c r="D273" s="175" t="s">
        <v>40</v>
      </c>
      <c r="E273" s="176">
        <v>42699</v>
      </c>
      <c r="F273" s="175" t="s">
        <v>54</v>
      </c>
      <c r="G273" s="175" t="s">
        <v>55</v>
      </c>
      <c r="H273" s="175"/>
      <c r="I273" s="175">
        <v>1</v>
      </c>
      <c r="J273" s="175">
        <v>36</v>
      </c>
      <c r="K273" s="177">
        <v>601416.44999999995</v>
      </c>
      <c r="L273" s="177">
        <v>601416.44999999995</v>
      </c>
      <c r="M273" s="177">
        <v>511203.95</v>
      </c>
      <c r="N273" s="175" t="s">
        <v>1</v>
      </c>
      <c r="O273" s="175" t="s">
        <v>1</v>
      </c>
      <c r="P273" s="175" t="s">
        <v>1</v>
      </c>
      <c r="Q273" s="177">
        <v>45106.25</v>
      </c>
      <c r="R273" s="178" t="s">
        <v>2310</v>
      </c>
      <c r="S273" s="175" t="s">
        <v>1</v>
      </c>
      <c r="T273" s="175" t="s">
        <v>1</v>
      </c>
      <c r="U273" s="177">
        <v>556310.19999999995</v>
      </c>
      <c r="V273" s="175" t="s">
        <v>1</v>
      </c>
      <c r="W273" s="177">
        <v>45106.25</v>
      </c>
      <c r="X273" s="175" t="s">
        <v>1</v>
      </c>
      <c r="Y273" s="175" t="s">
        <v>1</v>
      </c>
      <c r="Z273" s="179">
        <v>44203</v>
      </c>
    </row>
    <row r="274" spans="1:26" ht="38.25" x14ac:dyDescent="0.25">
      <c r="A274" s="174">
        <v>1</v>
      </c>
      <c r="B274" s="175" t="s">
        <v>757</v>
      </c>
      <c r="C274" s="175" t="s">
        <v>758</v>
      </c>
      <c r="D274" s="175" t="s">
        <v>40</v>
      </c>
      <c r="E274" s="176">
        <v>42699</v>
      </c>
      <c r="F274" s="175" t="s">
        <v>47</v>
      </c>
      <c r="G274" s="175" t="s">
        <v>48</v>
      </c>
      <c r="H274" s="175" t="s">
        <v>759</v>
      </c>
      <c r="I274" s="175">
        <v>4</v>
      </c>
      <c r="J274" s="175">
        <v>24</v>
      </c>
      <c r="K274" s="177">
        <v>597344</v>
      </c>
      <c r="L274" s="177">
        <v>597344</v>
      </c>
      <c r="M274" s="177">
        <v>507742.41</v>
      </c>
      <c r="N274" s="175" t="s">
        <v>1</v>
      </c>
      <c r="O274" s="175" t="s">
        <v>1</v>
      </c>
      <c r="P274" s="175" t="s">
        <v>1</v>
      </c>
      <c r="Q274" s="177">
        <v>44800.79</v>
      </c>
      <c r="R274" s="178" t="s">
        <v>2310</v>
      </c>
      <c r="S274" s="175" t="s">
        <v>1</v>
      </c>
      <c r="T274" s="175" t="s">
        <v>1</v>
      </c>
      <c r="U274" s="177">
        <v>552543.19999999995</v>
      </c>
      <c r="V274" s="175" t="s">
        <v>1</v>
      </c>
      <c r="W274" s="177">
        <v>44800.800000000003</v>
      </c>
      <c r="X274" s="175" t="s">
        <v>1</v>
      </c>
      <c r="Y274" s="175" t="s">
        <v>1</v>
      </c>
      <c r="Z274" s="179">
        <v>44203</v>
      </c>
    </row>
    <row r="275" spans="1:26" ht="38.25" x14ac:dyDescent="0.25">
      <c r="A275" s="174">
        <v>1</v>
      </c>
      <c r="B275" s="175" t="s">
        <v>760</v>
      </c>
      <c r="C275" s="175" t="s">
        <v>761</v>
      </c>
      <c r="D275" s="175" t="s">
        <v>40</v>
      </c>
      <c r="E275" s="176">
        <v>42573</v>
      </c>
      <c r="F275" s="175" t="s">
        <v>47</v>
      </c>
      <c r="G275" s="175" t="s">
        <v>48</v>
      </c>
      <c r="H275" s="175"/>
      <c r="I275" s="175">
        <v>1</v>
      </c>
      <c r="J275" s="175">
        <v>30</v>
      </c>
      <c r="K275" s="177">
        <v>646614.36</v>
      </c>
      <c r="L275" s="177">
        <v>646614.36</v>
      </c>
      <c r="M275" s="177">
        <v>549622.19999999995</v>
      </c>
      <c r="N275" s="175" t="s">
        <v>1</v>
      </c>
      <c r="O275" s="175" t="s">
        <v>1</v>
      </c>
      <c r="P275" s="175" t="s">
        <v>1</v>
      </c>
      <c r="Q275" s="177">
        <v>48496.08</v>
      </c>
      <c r="R275" s="178" t="s">
        <v>2310</v>
      </c>
      <c r="S275" s="175" t="s">
        <v>1</v>
      </c>
      <c r="T275" s="175" t="s">
        <v>1</v>
      </c>
      <c r="U275" s="177">
        <v>598118.28</v>
      </c>
      <c r="V275" s="175" t="s">
        <v>1</v>
      </c>
      <c r="W275" s="177">
        <v>48496.08</v>
      </c>
      <c r="X275" s="175" t="s">
        <v>1</v>
      </c>
      <c r="Y275" s="175" t="s">
        <v>1</v>
      </c>
      <c r="Z275" s="179">
        <v>44203</v>
      </c>
    </row>
    <row r="276" spans="1:26" ht="63.75" x14ac:dyDescent="0.25">
      <c r="A276" s="174">
        <v>1</v>
      </c>
      <c r="B276" s="175" t="s">
        <v>762</v>
      </c>
      <c r="C276" s="175" t="s">
        <v>763</v>
      </c>
      <c r="D276" s="175" t="s">
        <v>40</v>
      </c>
      <c r="E276" s="176">
        <v>42576</v>
      </c>
      <c r="F276" s="175" t="s">
        <v>139</v>
      </c>
      <c r="G276" s="175" t="s">
        <v>140</v>
      </c>
      <c r="H276" s="175"/>
      <c r="I276" s="175">
        <v>1</v>
      </c>
      <c r="J276" s="175">
        <v>24</v>
      </c>
      <c r="K276" s="177">
        <v>203972.8</v>
      </c>
      <c r="L276" s="177">
        <v>203972.8</v>
      </c>
      <c r="M276" s="177">
        <v>188674.84</v>
      </c>
      <c r="N276" s="175" t="s">
        <v>1</v>
      </c>
      <c r="O276" s="175" t="s">
        <v>1</v>
      </c>
      <c r="P276" s="175" t="s">
        <v>1</v>
      </c>
      <c r="Q276" s="177">
        <v>15297.96</v>
      </c>
      <c r="R276" s="178" t="s">
        <v>2310</v>
      </c>
      <c r="S276" s="175" t="s">
        <v>1</v>
      </c>
      <c r="T276" s="175" t="s">
        <v>1</v>
      </c>
      <c r="U276" s="177">
        <v>203972.8</v>
      </c>
      <c r="V276" s="175" t="s">
        <v>1</v>
      </c>
      <c r="W276" s="175" t="s">
        <v>1</v>
      </c>
      <c r="X276" s="175" t="s">
        <v>1</v>
      </c>
      <c r="Y276" s="175" t="s">
        <v>1</v>
      </c>
      <c r="Z276" s="179">
        <v>44203</v>
      </c>
    </row>
    <row r="277" spans="1:26" ht="25.5" x14ac:dyDescent="0.25">
      <c r="A277" s="174">
        <v>1</v>
      </c>
      <c r="B277" s="175" t="s">
        <v>764</v>
      </c>
      <c r="C277" s="175" t="s">
        <v>765</v>
      </c>
      <c r="D277" s="175" t="s">
        <v>40</v>
      </c>
      <c r="E277" s="176">
        <v>42699</v>
      </c>
      <c r="F277" s="175" t="s">
        <v>301</v>
      </c>
      <c r="G277" s="175" t="s">
        <v>302</v>
      </c>
      <c r="H277" s="175"/>
      <c r="I277" s="175">
        <v>1</v>
      </c>
      <c r="J277" s="175">
        <v>30</v>
      </c>
      <c r="K277" s="177">
        <v>649461.91</v>
      </c>
      <c r="L277" s="177">
        <v>648141.91</v>
      </c>
      <c r="M277" s="177">
        <v>550920.63</v>
      </c>
      <c r="N277" s="175" t="s">
        <v>1</v>
      </c>
      <c r="O277" s="175" t="s">
        <v>1</v>
      </c>
      <c r="P277" s="175" t="s">
        <v>1</v>
      </c>
      <c r="Q277" s="177">
        <v>48610.63</v>
      </c>
      <c r="R277" s="178" t="s">
        <v>2310</v>
      </c>
      <c r="S277" s="175" t="s">
        <v>1</v>
      </c>
      <c r="T277" s="175" t="s">
        <v>1</v>
      </c>
      <c r="U277" s="177">
        <v>599531.26</v>
      </c>
      <c r="V277" s="175" t="s">
        <v>1</v>
      </c>
      <c r="W277" s="177">
        <v>48610.65</v>
      </c>
      <c r="X277" s="175" t="s">
        <v>1</v>
      </c>
      <c r="Y277" s="177">
        <v>1320</v>
      </c>
      <c r="Z277" s="179">
        <v>44203</v>
      </c>
    </row>
    <row r="278" spans="1:26" ht="76.5" x14ac:dyDescent="0.25">
      <c r="A278" s="174">
        <v>1</v>
      </c>
      <c r="B278" s="175" t="s">
        <v>766</v>
      </c>
      <c r="C278" s="175" t="s">
        <v>767</v>
      </c>
      <c r="D278" s="175" t="s">
        <v>40</v>
      </c>
      <c r="E278" s="176">
        <v>42555</v>
      </c>
      <c r="F278" s="175" t="s">
        <v>47</v>
      </c>
      <c r="G278" s="175" t="s">
        <v>48</v>
      </c>
      <c r="H278" s="175"/>
      <c r="I278" s="175">
        <v>1</v>
      </c>
      <c r="J278" s="175">
        <v>18</v>
      </c>
      <c r="K278" s="177">
        <v>380232.68</v>
      </c>
      <c r="L278" s="177">
        <v>380232.68</v>
      </c>
      <c r="M278" s="177">
        <v>323197.78000000003</v>
      </c>
      <c r="N278" s="175" t="s">
        <v>1</v>
      </c>
      <c r="O278" s="175" t="s">
        <v>1</v>
      </c>
      <c r="P278" s="175" t="s">
        <v>1</v>
      </c>
      <c r="Q278" s="177">
        <v>28517.45</v>
      </c>
      <c r="R278" s="178" t="s">
        <v>2310</v>
      </c>
      <c r="S278" s="175" t="s">
        <v>1</v>
      </c>
      <c r="T278" s="175" t="s">
        <v>1</v>
      </c>
      <c r="U278" s="177">
        <v>351715.23</v>
      </c>
      <c r="V278" s="175" t="s">
        <v>1</v>
      </c>
      <c r="W278" s="177">
        <v>28517.45</v>
      </c>
      <c r="X278" s="175" t="s">
        <v>1</v>
      </c>
      <c r="Y278" s="175" t="s">
        <v>1</v>
      </c>
      <c r="Z278" s="179">
        <v>44203</v>
      </c>
    </row>
    <row r="279" spans="1:26" ht="38.25" x14ac:dyDescent="0.25">
      <c r="A279" s="174">
        <v>1</v>
      </c>
      <c r="B279" s="175" t="s">
        <v>768</v>
      </c>
      <c r="C279" s="175" t="s">
        <v>769</v>
      </c>
      <c r="D279" s="175" t="s">
        <v>40</v>
      </c>
      <c r="E279" s="176">
        <v>42559</v>
      </c>
      <c r="F279" s="175" t="s">
        <v>47</v>
      </c>
      <c r="G279" s="175" t="s">
        <v>48</v>
      </c>
      <c r="H279" s="175" t="s">
        <v>101</v>
      </c>
      <c r="I279" s="175">
        <v>2</v>
      </c>
      <c r="J279" s="175">
        <v>36</v>
      </c>
      <c r="K279" s="177">
        <v>610000</v>
      </c>
      <c r="L279" s="177">
        <v>610000</v>
      </c>
      <c r="M279" s="177">
        <v>518500.01</v>
      </c>
      <c r="N279" s="175" t="s">
        <v>1</v>
      </c>
      <c r="O279" s="175" t="s">
        <v>1</v>
      </c>
      <c r="P279" s="175" t="s">
        <v>1</v>
      </c>
      <c r="Q279" s="177">
        <v>45750</v>
      </c>
      <c r="R279" s="178" t="s">
        <v>2310</v>
      </c>
      <c r="S279" s="175" t="s">
        <v>1</v>
      </c>
      <c r="T279" s="175" t="s">
        <v>1</v>
      </c>
      <c r="U279" s="177">
        <v>564250.01</v>
      </c>
      <c r="V279" s="175" t="s">
        <v>1</v>
      </c>
      <c r="W279" s="177">
        <v>45749.99</v>
      </c>
      <c r="X279" s="175" t="s">
        <v>1</v>
      </c>
      <c r="Y279" s="175" t="s">
        <v>1</v>
      </c>
      <c r="Z279" s="179">
        <v>44203</v>
      </c>
    </row>
    <row r="280" spans="1:26" ht="51" x14ac:dyDescent="0.25">
      <c r="A280" s="174">
        <v>1</v>
      </c>
      <c r="B280" s="175" t="s">
        <v>770</v>
      </c>
      <c r="C280" s="175" t="s">
        <v>771</v>
      </c>
      <c r="D280" s="175" t="s">
        <v>104</v>
      </c>
      <c r="E280" s="176">
        <v>42778</v>
      </c>
      <c r="F280" s="175" t="s">
        <v>772</v>
      </c>
      <c r="G280" s="175" t="s">
        <v>773</v>
      </c>
      <c r="H280" s="175"/>
      <c r="I280" s="175">
        <v>3</v>
      </c>
      <c r="J280" s="175">
        <v>36</v>
      </c>
      <c r="K280" s="177">
        <v>1002173.8</v>
      </c>
      <c r="L280" s="177">
        <v>841105.87</v>
      </c>
      <c r="M280" s="177">
        <v>599270.18999999994</v>
      </c>
      <c r="N280" s="175" t="s">
        <v>1</v>
      </c>
      <c r="O280" s="175" t="s">
        <v>1</v>
      </c>
      <c r="P280" s="175" t="s">
        <v>1</v>
      </c>
      <c r="Q280" s="175" t="s">
        <v>1</v>
      </c>
      <c r="R280" s="178" t="s">
        <v>2201</v>
      </c>
      <c r="S280" s="175" t="s">
        <v>1</v>
      </c>
      <c r="T280" s="175" t="s">
        <v>1</v>
      </c>
      <c r="U280" s="177">
        <v>599270.18999999994</v>
      </c>
      <c r="V280" s="175" t="s">
        <v>1</v>
      </c>
      <c r="W280" s="177">
        <v>241835.68</v>
      </c>
      <c r="X280" s="175" t="s">
        <v>1</v>
      </c>
      <c r="Y280" s="177">
        <v>161067.93</v>
      </c>
      <c r="Z280" s="179">
        <v>44203</v>
      </c>
    </row>
    <row r="281" spans="1:26" ht="25.5" x14ac:dyDescent="0.25">
      <c r="A281" s="174">
        <v>1</v>
      </c>
      <c r="B281" s="175" t="s">
        <v>774</v>
      </c>
      <c r="C281" s="175" t="s">
        <v>775</v>
      </c>
      <c r="D281" s="175" t="s">
        <v>35</v>
      </c>
      <c r="E281" s="176">
        <v>43929</v>
      </c>
      <c r="F281" s="175" t="s">
        <v>692</v>
      </c>
      <c r="G281" s="175" t="s">
        <v>693</v>
      </c>
      <c r="H281" s="175"/>
      <c r="I281" s="175">
        <v>1</v>
      </c>
      <c r="J281" s="175">
        <v>35</v>
      </c>
      <c r="K281" s="177">
        <v>675157.34</v>
      </c>
      <c r="L281" s="177">
        <v>675157.34</v>
      </c>
      <c r="M281" s="177">
        <v>533374.29</v>
      </c>
      <c r="N281" s="175" t="s">
        <v>1</v>
      </c>
      <c r="O281" s="175" t="s">
        <v>1</v>
      </c>
      <c r="P281" s="175" t="s">
        <v>1</v>
      </c>
      <c r="Q281" s="177">
        <v>50636.81</v>
      </c>
      <c r="R281" s="178" t="s">
        <v>2310</v>
      </c>
      <c r="S281" s="175" t="s">
        <v>1</v>
      </c>
      <c r="T281" s="175" t="s">
        <v>1</v>
      </c>
      <c r="U281" s="177">
        <v>584011.1</v>
      </c>
      <c r="V281" s="175" t="s">
        <v>1</v>
      </c>
      <c r="W281" s="177">
        <v>91146.240000000005</v>
      </c>
      <c r="X281" s="175" t="s">
        <v>1</v>
      </c>
      <c r="Y281" s="175" t="s">
        <v>1</v>
      </c>
      <c r="Z281" s="179">
        <v>44203</v>
      </c>
    </row>
    <row r="282" spans="1:26" ht="38.25" x14ac:dyDescent="0.25">
      <c r="A282" s="174">
        <v>1</v>
      </c>
      <c r="B282" s="175" t="s">
        <v>776</v>
      </c>
      <c r="C282" s="175" t="s">
        <v>777</v>
      </c>
      <c r="D282" s="175" t="s">
        <v>40</v>
      </c>
      <c r="E282" s="176">
        <v>42699</v>
      </c>
      <c r="F282" s="175" t="s">
        <v>692</v>
      </c>
      <c r="G282" s="175" t="s">
        <v>693</v>
      </c>
      <c r="H282" s="175"/>
      <c r="I282" s="175">
        <v>1</v>
      </c>
      <c r="J282" s="175">
        <v>28</v>
      </c>
      <c r="K282" s="177">
        <v>646193.81000000006</v>
      </c>
      <c r="L282" s="177">
        <v>646193.81000000006</v>
      </c>
      <c r="M282" s="177">
        <v>547972.35</v>
      </c>
      <c r="N282" s="175" t="s">
        <v>1</v>
      </c>
      <c r="O282" s="175" t="s">
        <v>1</v>
      </c>
      <c r="P282" s="175" t="s">
        <v>1</v>
      </c>
      <c r="Q282" s="177">
        <v>48464.53</v>
      </c>
      <c r="R282" s="178" t="s">
        <v>2310</v>
      </c>
      <c r="S282" s="175" t="s">
        <v>1</v>
      </c>
      <c r="T282" s="175" t="s">
        <v>1</v>
      </c>
      <c r="U282" s="177">
        <v>596436.88</v>
      </c>
      <c r="V282" s="175" t="s">
        <v>1</v>
      </c>
      <c r="W282" s="177">
        <v>49756.93</v>
      </c>
      <c r="X282" s="175" t="s">
        <v>1</v>
      </c>
      <c r="Y282" s="175" t="s">
        <v>1</v>
      </c>
      <c r="Z282" s="179">
        <v>44203</v>
      </c>
    </row>
    <row r="283" spans="1:26" ht="38.25" x14ac:dyDescent="0.25">
      <c r="A283" s="174">
        <v>1</v>
      </c>
      <c r="B283" s="175" t="s">
        <v>778</v>
      </c>
      <c r="C283" s="175" t="s">
        <v>779</v>
      </c>
      <c r="D283" s="175" t="s">
        <v>40</v>
      </c>
      <c r="E283" s="176">
        <v>42698</v>
      </c>
      <c r="F283" s="175" t="s">
        <v>692</v>
      </c>
      <c r="G283" s="175" t="s">
        <v>693</v>
      </c>
      <c r="H283" s="175"/>
      <c r="I283" s="175">
        <v>1</v>
      </c>
      <c r="J283" s="175">
        <v>36</v>
      </c>
      <c r="K283" s="177">
        <v>648284.93999999994</v>
      </c>
      <c r="L283" s="177">
        <v>648284.93999999994</v>
      </c>
      <c r="M283" s="177">
        <v>551042.18999999994</v>
      </c>
      <c r="N283" s="175" t="s">
        <v>1</v>
      </c>
      <c r="O283" s="175" t="s">
        <v>1</v>
      </c>
      <c r="P283" s="175" t="s">
        <v>1</v>
      </c>
      <c r="Q283" s="177">
        <v>48621.37</v>
      </c>
      <c r="R283" s="178" t="s">
        <v>2310</v>
      </c>
      <c r="S283" s="175" t="s">
        <v>1</v>
      </c>
      <c r="T283" s="175" t="s">
        <v>1</v>
      </c>
      <c r="U283" s="177">
        <v>599663.56000000006</v>
      </c>
      <c r="V283" s="175" t="s">
        <v>1</v>
      </c>
      <c r="W283" s="177">
        <v>48621.38</v>
      </c>
      <c r="X283" s="175" t="s">
        <v>1</v>
      </c>
      <c r="Y283" s="175" t="s">
        <v>1</v>
      </c>
      <c r="Z283" s="179">
        <v>44203</v>
      </c>
    </row>
    <row r="284" spans="1:26" ht="38.25" x14ac:dyDescent="0.25">
      <c r="A284" s="174">
        <v>1</v>
      </c>
      <c r="B284" s="175" t="s">
        <v>780</v>
      </c>
      <c r="C284" s="175" t="s">
        <v>781</v>
      </c>
      <c r="D284" s="175" t="s">
        <v>40</v>
      </c>
      <c r="E284" s="176">
        <v>42698</v>
      </c>
      <c r="F284" s="175" t="s">
        <v>692</v>
      </c>
      <c r="G284" s="175" t="s">
        <v>693</v>
      </c>
      <c r="H284" s="175"/>
      <c r="I284" s="175">
        <v>1</v>
      </c>
      <c r="J284" s="175">
        <v>36</v>
      </c>
      <c r="K284" s="177">
        <v>628140.5</v>
      </c>
      <c r="L284" s="177">
        <v>628140.5</v>
      </c>
      <c r="M284" s="177">
        <v>533919.42000000004</v>
      </c>
      <c r="N284" s="175" t="s">
        <v>1</v>
      </c>
      <c r="O284" s="175" t="s">
        <v>1</v>
      </c>
      <c r="P284" s="175" t="s">
        <v>1</v>
      </c>
      <c r="Q284" s="177">
        <v>47110.53</v>
      </c>
      <c r="R284" s="178" t="s">
        <v>2310</v>
      </c>
      <c r="S284" s="175" t="s">
        <v>1</v>
      </c>
      <c r="T284" s="175" t="s">
        <v>1</v>
      </c>
      <c r="U284" s="177">
        <v>581029.94999999995</v>
      </c>
      <c r="V284" s="175" t="s">
        <v>1</v>
      </c>
      <c r="W284" s="177">
        <v>47110.55</v>
      </c>
      <c r="X284" s="175" t="s">
        <v>1</v>
      </c>
      <c r="Y284" s="175" t="s">
        <v>1</v>
      </c>
      <c r="Z284" s="179">
        <v>44203</v>
      </c>
    </row>
    <row r="285" spans="1:26" ht="38.25" x14ac:dyDescent="0.25">
      <c r="A285" s="174">
        <v>1</v>
      </c>
      <c r="B285" s="175" t="s">
        <v>782</v>
      </c>
      <c r="C285" s="175" t="s">
        <v>783</v>
      </c>
      <c r="D285" s="175" t="s">
        <v>40</v>
      </c>
      <c r="E285" s="176">
        <v>42698</v>
      </c>
      <c r="F285" s="175" t="s">
        <v>784</v>
      </c>
      <c r="G285" s="175" t="s">
        <v>785</v>
      </c>
      <c r="H285" s="175"/>
      <c r="I285" s="175">
        <v>1</v>
      </c>
      <c r="J285" s="175">
        <v>25</v>
      </c>
      <c r="K285" s="177">
        <v>377015.06</v>
      </c>
      <c r="L285" s="177">
        <v>361265.06</v>
      </c>
      <c r="M285" s="177">
        <v>274561.5</v>
      </c>
      <c r="N285" s="175" t="s">
        <v>1</v>
      </c>
      <c r="O285" s="175" t="s">
        <v>1</v>
      </c>
      <c r="P285" s="175" t="s">
        <v>1</v>
      </c>
      <c r="Q285" s="175" t="s">
        <v>1</v>
      </c>
      <c r="R285" s="178" t="s">
        <v>2201</v>
      </c>
      <c r="S285" s="175" t="s">
        <v>1</v>
      </c>
      <c r="T285" s="175" t="s">
        <v>1</v>
      </c>
      <c r="U285" s="177">
        <v>274561.5</v>
      </c>
      <c r="V285" s="175" t="s">
        <v>1</v>
      </c>
      <c r="W285" s="177">
        <v>86703.56</v>
      </c>
      <c r="X285" s="175" t="s">
        <v>1</v>
      </c>
      <c r="Y285" s="177">
        <v>15750</v>
      </c>
      <c r="Z285" s="179">
        <v>44203</v>
      </c>
    </row>
    <row r="286" spans="1:26" ht="38.25" x14ac:dyDescent="0.25">
      <c r="A286" s="174">
        <v>1</v>
      </c>
      <c r="B286" s="175" t="s">
        <v>786</v>
      </c>
      <c r="C286" s="175" t="s">
        <v>787</v>
      </c>
      <c r="D286" s="175" t="s">
        <v>40</v>
      </c>
      <c r="E286" s="176">
        <v>42576</v>
      </c>
      <c r="F286" s="175" t="s">
        <v>47</v>
      </c>
      <c r="G286" s="175" t="s">
        <v>48</v>
      </c>
      <c r="H286" s="175"/>
      <c r="I286" s="175">
        <v>1</v>
      </c>
      <c r="J286" s="175">
        <v>18</v>
      </c>
      <c r="K286" s="177">
        <v>335513.24</v>
      </c>
      <c r="L286" s="177">
        <v>335513.24</v>
      </c>
      <c r="M286" s="177">
        <v>285186.26</v>
      </c>
      <c r="N286" s="175" t="s">
        <v>1</v>
      </c>
      <c r="O286" s="175" t="s">
        <v>1</v>
      </c>
      <c r="P286" s="175" t="s">
        <v>1</v>
      </c>
      <c r="Q286" s="177">
        <v>25163.49</v>
      </c>
      <c r="R286" s="178" t="s">
        <v>2310</v>
      </c>
      <c r="S286" s="175" t="s">
        <v>1</v>
      </c>
      <c r="T286" s="175" t="s">
        <v>1</v>
      </c>
      <c r="U286" s="177">
        <v>310349.75</v>
      </c>
      <c r="V286" s="175" t="s">
        <v>1</v>
      </c>
      <c r="W286" s="177">
        <v>25163.49</v>
      </c>
      <c r="X286" s="175" t="s">
        <v>1</v>
      </c>
      <c r="Y286" s="175" t="s">
        <v>1</v>
      </c>
      <c r="Z286" s="179">
        <v>44203</v>
      </c>
    </row>
    <row r="287" spans="1:26" ht="25.5" x14ac:dyDescent="0.25">
      <c r="A287" s="174">
        <v>1</v>
      </c>
      <c r="B287" s="175" t="s">
        <v>788</v>
      </c>
      <c r="C287" s="175" t="s">
        <v>789</v>
      </c>
      <c r="D287" s="175" t="s">
        <v>40</v>
      </c>
      <c r="E287" s="176">
        <v>42699</v>
      </c>
      <c r="F287" s="175" t="s">
        <v>692</v>
      </c>
      <c r="G287" s="175" t="s">
        <v>693</v>
      </c>
      <c r="H287" s="175"/>
      <c r="I287" s="175">
        <v>1</v>
      </c>
      <c r="J287" s="175">
        <v>28</v>
      </c>
      <c r="K287" s="177">
        <v>648647.03</v>
      </c>
      <c r="L287" s="177">
        <v>648647.03</v>
      </c>
      <c r="M287" s="177">
        <v>550052.68000000005</v>
      </c>
      <c r="N287" s="175" t="s">
        <v>1</v>
      </c>
      <c r="O287" s="175" t="s">
        <v>1</v>
      </c>
      <c r="P287" s="175" t="s">
        <v>1</v>
      </c>
      <c r="Q287" s="177">
        <v>48648.52</v>
      </c>
      <c r="R287" s="178" t="s">
        <v>2310</v>
      </c>
      <c r="S287" s="175" t="s">
        <v>1</v>
      </c>
      <c r="T287" s="175" t="s">
        <v>1</v>
      </c>
      <c r="U287" s="177">
        <v>598701.19999999995</v>
      </c>
      <c r="V287" s="175" t="s">
        <v>1</v>
      </c>
      <c r="W287" s="177">
        <v>49945.83</v>
      </c>
      <c r="X287" s="175" t="s">
        <v>1</v>
      </c>
      <c r="Y287" s="175" t="s">
        <v>1</v>
      </c>
      <c r="Z287" s="179">
        <v>44203</v>
      </c>
    </row>
    <row r="288" spans="1:26" ht="38.25" x14ac:dyDescent="0.25">
      <c r="A288" s="174">
        <v>1</v>
      </c>
      <c r="B288" s="175" t="s">
        <v>790</v>
      </c>
      <c r="C288" s="175" t="s">
        <v>791</v>
      </c>
      <c r="D288" s="175" t="s">
        <v>35</v>
      </c>
      <c r="E288" s="176">
        <v>43928</v>
      </c>
      <c r="F288" s="175" t="s">
        <v>692</v>
      </c>
      <c r="G288" s="175" t="s">
        <v>693</v>
      </c>
      <c r="H288" s="175"/>
      <c r="I288" s="175">
        <v>1</v>
      </c>
      <c r="J288" s="175">
        <v>35</v>
      </c>
      <c r="K288" s="177">
        <v>619986.18000000005</v>
      </c>
      <c r="L288" s="177">
        <v>619986.18000000005</v>
      </c>
      <c r="M288" s="177">
        <v>526988.24</v>
      </c>
      <c r="N288" s="175" t="s">
        <v>1</v>
      </c>
      <c r="O288" s="175" t="s">
        <v>1</v>
      </c>
      <c r="P288" s="175" t="s">
        <v>1</v>
      </c>
      <c r="Q288" s="177">
        <v>46498.97</v>
      </c>
      <c r="R288" s="178" t="s">
        <v>2310</v>
      </c>
      <c r="S288" s="175" t="s">
        <v>1</v>
      </c>
      <c r="T288" s="175" t="s">
        <v>1</v>
      </c>
      <c r="U288" s="177">
        <v>573487.21</v>
      </c>
      <c r="V288" s="175" t="s">
        <v>1</v>
      </c>
      <c r="W288" s="177">
        <v>46498.97</v>
      </c>
      <c r="X288" s="175" t="s">
        <v>1</v>
      </c>
      <c r="Y288" s="175" t="s">
        <v>1</v>
      </c>
      <c r="Z288" s="179">
        <v>44203</v>
      </c>
    </row>
    <row r="289" spans="1:26" ht="25.5" x14ac:dyDescent="0.25">
      <c r="A289" s="174">
        <v>1</v>
      </c>
      <c r="B289" s="175" t="s">
        <v>792</v>
      </c>
      <c r="C289" s="175" t="s">
        <v>793</v>
      </c>
      <c r="D289" s="175" t="s">
        <v>40</v>
      </c>
      <c r="E289" s="176">
        <v>42698</v>
      </c>
      <c r="F289" s="175" t="s">
        <v>692</v>
      </c>
      <c r="G289" s="175" t="s">
        <v>693</v>
      </c>
      <c r="H289" s="175" t="s">
        <v>794</v>
      </c>
      <c r="I289" s="175">
        <v>2</v>
      </c>
      <c r="J289" s="175">
        <v>36</v>
      </c>
      <c r="K289" s="177">
        <v>693788.98</v>
      </c>
      <c r="L289" s="177">
        <v>693788.98</v>
      </c>
      <c r="M289" s="177">
        <v>543236.77</v>
      </c>
      <c r="N289" s="175" t="s">
        <v>1</v>
      </c>
      <c r="O289" s="175" t="s">
        <v>1</v>
      </c>
      <c r="P289" s="175" t="s">
        <v>1</v>
      </c>
      <c r="Q289" s="177">
        <v>52034.17</v>
      </c>
      <c r="R289" s="178" t="s">
        <v>2310</v>
      </c>
      <c r="S289" s="175" t="s">
        <v>1</v>
      </c>
      <c r="T289" s="175" t="s">
        <v>1</v>
      </c>
      <c r="U289" s="177">
        <v>595270.93999999994</v>
      </c>
      <c r="V289" s="175" t="s">
        <v>1</v>
      </c>
      <c r="W289" s="177">
        <v>98518.04</v>
      </c>
      <c r="X289" s="175" t="s">
        <v>1</v>
      </c>
      <c r="Y289" s="175" t="s">
        <v>1</v>
      </c>
      <c r="Z289" s="179">
        <v>44203</v>
      </c>
    </row>
    <row r="290" spans="1:26" ht="25.5" x14ac:dyDescent="0.25">
      <c r="A290" s="174">
        <v>1</v>
      </c>
      <c r="B290" s="175" t="s">
        <v>795</v>
      </c>
      <c r="C290" s="175" t="s">
        <v>796</v>
      </c>
      <c r="D290" s="175" t="s">
        <v>35</v>
      </c>
      <c r="E290" s="176">
        <v>43920</v>
      </c>
      <c r="F290" s="175" t="s">
        <v>692</v>
      </c>
      <c r="G290" s="175" t="s">
        <v>693</v>
      </c>
      <c r="H290" s="175"/>
      <c r="I290" s="175">
        <v>1</v>
      </c>
      <c r="J290" s="175">
        <v>35</v>
      </c>
      <c r="K290" s="177">
        <v>643051.06000000006</v>
      </c>
      <c r="L290" s="177">
        <v>643051.06000000006</v>
      </c>
      <c r="M290" s="177">
        <v>545307.31000000006</v>
      </c>
      <c r="N290" s="175" t="s">
        <v>1</v>
      </c>
      <c r="O290" s="175" t="s">
        <v>1</v>
      </c>
      <c r="P290" s="175" t="s">
        <v>1</v>
      </c>
      <c r="Q290" s="177">
        <v>48228.84</v>
      </c>
      <c r="R290" s="178" t="s">
        <v>2310</v>
      </c>
      <c r="S290" s="175" t="s">
        <v>1</v>
      </c>
      <c r="T290" s="175" t="s">
        <v>1</v>
      </c>
      <c r="U290" s="177">
        <v>593536.15</v>
      </c>
      <c r="V290" s="175" t="s">
        <v>1</v>
      </c>
      <c r="W290" s="177">
        <v>49514.91</v>
      </c>
      <c r="X290" s="175" t="s">
        <v>1</v>
      </c>
      <c r="Y290" s="175" t="s">
        <v>1</v>
      </c>
      <c r="Z290" s="179">
        <v>44203</v>
      </c>
    </row>
    <row r="291" spans="1:26" ht="38.25" x14ac:dyDescent="0.25">
      <c r="A291" s="174">
        <v>1</v>
      </c>
      <c r="B291" s="175" t="s">
        <v>797</v>
      </c>
      <c r="C291" s="175" t="s">
        <v>798</v>
      </c>
      <c r="D291" s="175" t="s">
        <v>40</v>
      </c>
      <c r="E291" s="176">
        <v>42698</v>
      </c>
      <c r="F291" s="175" t="s">
        <v>692</v>
      </c>
      <c r="G291" s="175" t="s">
        <v>693</v>
      </c>
      <c r="H291" s="175"/>
      <c r="I291" s="175">
        <v>1</v>
      </c>
      <c r="J291" s="175">
        <v>36</v>
      </c>
      <c r="K291" s="177">
        <v>568314.38</v>
      </c>
      <c r="L291" s="177">
        <v>568314.38</v>
      </c>
      <c r="M291" s="177">
        <v>483067.22</v>
      </c>
      <c r="N291" s="175" t="s">
        <v>1</v>
      </c>
      <c r="O291" s="175" t="s">
        <v>1</v>
      </c>
      <c r="P291" s="175" t="s">
        <v>1</v>
      </c>
      <c r="Q291" s="177">
        <v>42623.57</v>
      </c>
      <c r="R291" s="178" t="s">
        <v>2310</v>
      </c>
      <c r="S291" s="175" t="s">
        <v>1</v>
      </c>
      <c r="T291" s="175" t="s">
        <v>1</v>
      </c>
      <c r="U291" s="177">
        <v>525690.79</v>
      </c>
      <c r="V291" s="175" t="s">
        <v>1</v>
      </c>
      <c r="W291" s="177">
        <v>42623.59</v>
      </c>
      <c r="X291" s="175" t="s">
        <v>1</v>
      </c>
      <c r="Y291" s="175" t="s">
        <v>1</v>
      </c>
      <c r="Z291" s="179">
        <v>44203</v>
      </c>
    </row>
    <row r="292" spans="1:26" ht="38.25" x14ac:dyDescent="0.25">
      <c r="A292" s="174">
        <v>1</v>
      </c>
      <c r="B292" s="175" t="s">
        <v>799</v>
      </c>
      <c r="C292" s="175" t="s">
        <v>800</v>
      </c>
      <c r="D292" s="175" t="s">
        <v>35</v>
      </c>
      <c r="E292" s="176">
        <v>43930</v>
      </c>
      <c r="F292" s="175" t="s">
        <v>692</v>
      </c>
      <c r="G292" s="175" t="s">
        <v>693</v>
      </c>
      <c r="H292" s="175"/>
      <c r="I292" s="175">
        <v>1</v>
      </c>
      <c r="J292" s="175">
        <v>35</v>
      </c>
      <c r="K292" s="177">
        <v>551494.88</v>
      </c>
      <c r="L292" s="177">
        <v>551494.88</v>
      </c>
      <c r="M292" s="177">
        <v>468770.65</v>
      </c>
      <c r="N292" s="175" t="s">
        <v>1</v>
      </c>
      <c r="O292" s="175" t="s">
        <v>1</v>
      </c>
      <c r="P292" s="175" t="s">
        <v>1</v>
      </c>
      <c r="Q292" s="177">
        <v>41362.11</v>
      </c>
      <c r="R292" s="178" t="s">
        <v>2310</v>
      </c>
      <c r="S292" s="175" t="s">
        <v>1</v>
      </c>
      <c r="T292" s="175" t="s">
        <v>1</v>
      </c>
      <c r="U292" s="177">
        <v>510132.76</v>
      </c>
      <c r="V292" s="175" t="s">
        <v>1</v>
      </c>
      <c r="W292" s="177">
        <v>41362.120000000003</v>
      </c>
      <c r="X292" s="175" t="s">
        <v>1</v>
      </c>
      <c r="Y292" s="175" t="s">
        <v>1</v>
      </c>
      <c r="Z292" s="179">
        <v>44203</v>
      </c>
    </row>
    <row r="293" spans="1:26" ht="25.5" x14ac:dyDescent="0.25">
      <c r="A293" s="174">
        <v>1</v>
      </c>
      <c r="B293" s="175" t="s">
        <v>801</v>
      </c>
      <c r="C293" s="175" t="s">
        <v>802</v>
      </c>
      <c r="D293" s="175" t="s">
        <v>40</v>
      </c>
      <c r="E293" s="176">
        <v>42698</v>
      </c>
      <c r="F293" s="175" t="s">
        <v>692</v>
      </c>
      <c r="G293" s="175" t="s">
        <v>693</v>
      </c>
      <c r="H293" s="175"/>
      <c r="I293" s="175">
        <v>1</v>
      </c>
      <c r="J293" s="175">
        <v>28</v>
      </c>
      <c r="K293" s="177">
        <v>648204.16</v>
      </c>
      <c r="L293" s="177">
        <v>648204.16</v>
      </c>
      <c r="M293" s="177">
        <v>549677.12</v>
      </c>
      <c r="N293" s="175" t="s">
        <v>1</v>
      </c>
      <c r="O293" s="175" t="s">
        <v>1</v>
      </c>
      <c r="P293" s="175" t="s">
        <v>1</v>
      </c>
      <c r="Q293" s="177">
        <v>48615.31</v>
      </c>
      <c r="R293" s="178" t="s">
        <v>2310</v>
      </c>
      <c r="S293" s="175" t="s">
        <v>1</v>
      </c>
      <c r="T293" s="175" t="s">
        <v>1</v>
      </c>
      <c r="U293" s="177">
        <v>598292.43000000005</v>
      </c>
      <c r="V293" s="175" t="s">
        <v>1</v>
      </c>
      <c r="W293" s="177">
        <v>49911.73</v>
      </c>
      <c r="X293" s="175" t="s">
        <v>1</v>
      </c>
      <c r="Y293" s="175" t="s">
        <v>1</v>
      </c>
      <c r="Z293" s="179">
        <v>44203</v>
      </c>
    </row>
    <row r="294" spans="1:26" ht="25.5" x14ac:dyDescent="0.25">
      <c r="A294" s="174">
        <v>1</v>
      </c>
      <c r="B294" s="175" t="s">
        <v>803</v>
      </c>
      <c r="C294" s="175" t="s">
        <v>804</v>
      </c>
      <c r="D294" s="175" t="s">
        <v>35</v>
      </c>
      <c r="E294" s="176">
        <v>43916</v>
      </c>
      <c r="F294" s="175" t="s">
        <v>692</v>
      </c>
      <c r="G294" s="175" t="s">
        <v>693</v>
      </c>
      <c r="H294" s="175"/>
      <c r="I294" s="175">
        <v>1</v>
      </c>
      <c r="J294" s="175">
        <v>35</v>
      </c>
      <c r="K294" s="177">
        <v>643626.03</v>
      </c>
      <c r="L294" s="177">
        <v>643626.03</v>
      </c>
      <c r="M294" s="177">
        <v>547082.13</v>
      </c>
      <c r="N294" s="175" t="s">
        <v>1</v>
      </c>
      <c r="O294" s="175" t="s">
        <v>1</v>
      </c>
      <c r="P294" s="175" t="s">
        <v>1</v>
      </c>
      <c r="Q294" s="177">
        <v>48271.95</v>
      </c>
      <c r="R294" s="178" t="s">
        <v>2310</v>
      </c>
      <c r="S294" s="175" t="s">
        <v>1</v>
      </c>
      <c r="T294" s="175" t="s">
        <v>1</v>
      </c>
      <c r="U294" s="177">
        <v>595354.07999999996</v>
      </c>
      <c r="V294" s="175" t="s">
        <v>1</v>
      </c>
      <c r="W294" s="177">
        <v>48271.95</v>
      </c>
      <c r="X294" s="175" t="s">
        <v>1</v>
      </c>
      <c r="Y294" s="175" t="s">
        <v>1</v>
      </c>
      <c r="Z294" s="179">
        <v>44203</v>
      </c>
    </row>
    <row r="295" spans="1:26" ht="25.5" x14ac:dyDescent="0.25">
      <c r="A295" s="174">
        <v>1</v>
      </c>
      <c r="B295" s="175" t="s">
        <v>805</v>
      </c>
      <c r="C295" s="175" t="s">
        <v>806</v>
      </c>
      <c r="D295" s="175" t="s">
        <v>40</v>
      </c>
      <c r="E295" s="176">
        <v>42698</v>
      </c>
      <c r="F295" s="175" t="s">
        <v>692</v>
      </c>
      <c r="G295" s="175" t="s">
        <v>693</v>
      </c>
      <c r="H295" s="175"/>
      <c r="I295" s="175">
        <v>1</v>
      </c>
      <c r="J295" s="175">
        <v>28</v>
      </c>
      <c r="K295" s="177">
        <v>648419.79</v>
      </c>
      <c r="L295" s="177">
        <v>648419.79</v>
      </c>
      <c r="M295" s="177">
        <v>551156.81999999995</v>
      </c>
      <c r="N295" s="175" t="s">
        <v>1</v>
      </c>
      <c r="O295" s="175" t="s">
        <v>1</v>
      </c>
      <c r="P295" s="175" t="s">
        <v>1</v>
      </c>
      <c r="Q295" s="177">
        <v>48631.48</v>
      </c>
      <c r="R295" s="178" t="s">
        <v>2310</v>
      </c>
      <c r="S295" s="175" t="s">
        <v>1</v>
      </c>
      <c r="T295" s="175" t="s">
        <v>1</v>
      </c>
      <c r="U295" s="177">
        <v>599788.30000000005</v>
      </c>
      <c r="V295" s="175" t="s">
        <v>1</v>
      </c>
      <c r="W295" s="177">
        <v>48631.49</v>
      </c>
      <c r="X295" s="175" t="s">
        <v>1</v>
      </c>
      <c r="Y295" s="175" t="s">
        <v>1</v>
      </c>
      <c r="Z295" s="179">
        <v>44203</v>
      </c>
    </row>
    <row r="296" spans="1:26" ht="51" x14ac:dyDescent="0.25">
      <c r="A296" s="174">
        <v>1</v>
      </c>
      <c r="B296" s="175" t="s">
        <v>807</v>
      </c>
      <c r="C296" s="175" t="s">
        <v>808</v>
      </c>
      <c r="D296" s="175" t="s">
        <v>40</v>
      </c>
      <c r="E296" s="176">
        <v>42698</v>
      </c>
      <c r="F296" s="175" t="s">
        <v>692</v>
      </c>
      <c r="G296" s="175" t="s">
        <v>693</v>
      </c>
      <c r="H296" s="175"/>
      <c r="I296" s="175">
        <v>1</v>
      </c>
      <c r="J296" s="175">
        <v>36</v>
      </c>
      <c r="K296" s="177">
        <v>644781.15</v>
      </c>
      <c r="L296" s="177">
        <v>644781.15</v>
      </c>
      <c r="M296" s="177">
        <v>546774.41</v>
      </c>
      <c r="N296" s="175" t="s">
        <v>1</v>
      </c>
      <c r="O296" s="175" t="s">
        <v>1</v>
      </c>
      <c r="P296" s="175" t="s">
        <v>1</v>
      </c>
      <c r="Q296" s="177">
        <v>48358.58</v>
      </c>
      <c r="R296" s="178" t="s">
        <v>2310</v>
      </c>
      <c r="S296" s="175" t="s">
        <v>1</v>
      </c>
      <c r="T296" s="175" t="s">
        <v>1</v>
      </c>
      <c r="U296" s="177">
        <v>595132.99</v>
      </c>
      <c r="V296" s="175" t="s">
        <v>1</v>
      </c>
      <c r="W296" s="177">
        <v>49648.160000000003</v>
      </c>
      <c r="X296" s="175" t="s">
        <v>1</v>
      </c>
      <c r="Y296" s="175" t="s">
        <v>1</v>
      </c>
      <c r="Z296" s="179">
        <v>44203</v>
      </c>
    </row>
    <row r="297" spans="1:26" ht="25.5" x14ac:dyDescent="0.25">
      <c r="A297" s="174">
        <v>1</v>
      </c>
      <c r="B297" s="175" t="s">
        <v>809</v>
      </c>
      <c r="C297" s="175" t="s">
        <v>810</v>
      </c>
      <c r="D297" s="175" t="s">
        <v>40</v>
      </c>
      <c r="E297" s="176">
        <v>42698</v>
      </c>
      <c r="F297" s="175" t="s">
        <v>692</v>
      </c>
      <c r="G297" s="175" t="s">
        <v>693</v>
      </c>
      <c r="H297" s="175"/>
      <c r="I297" s="175">
        <v>1</v>
      </c>
      <c r="J297" s="175">
        <v>28</v>
      </c>
      <c r="K297" s="177">
        <v>643852.99</v>
      </c>
      <c r="L297" s="177">
        <v>643852.99</v>
      </c>
      <c r="M297" s="177">
        <v>545987.32999999996</v>
      </c>
      <c r="N297" s="175" t="s">
        <v>1</v>
      </c>
      <c r="O297" s="175" t="s">
        <v>1</v>
      </c>
      <c r="P297" s="175" t="s">
        <v>1</v>
      </c>
      <c r="Q297" s="177">
        <v>48288.97</v>
      </c>
      <c r="R297" s="178" t="s">
        <v>2310</v>
      </c>
      <c r="S297" s="175" t="s">
        <v>1</v>
      </c>
      <c r="T297" s="175" t="s">
        <v>1</v>
      </c>
      <c r="U297" s="177">
        <v>594276.30000000005</v>
      </c>
      <c r="V297" s="175" t="s">
        <v>1</v>
      </c>
      <c r="W297" s="177">
        <v>49576.69</v>
      </c>
      <c r="X297" s="175" t="s">
        <v>1</v>
      </c>
      <c r="Y297" s="175" t="s">
        <v>1</v>
      </c>
      <c r="Z297" s="179">
        <v>44203</v>
      </c>
    </row>
    <row r="298" spans="1:26" ht="25.5" x14ac:dyDescent="0.25">
      <c r="A298" s="174">
        <v>1</v>
      </c>
      <c r="B298" s="175" t="s">
        <v>811</v>
      </c>
      <c r="C298" s="175" t="s">
        <v>812</v>
      </c>
      <c r="D298" s="175" t="s">
        <v>40</v>
      </c>
      <c r="E298" s="176">
        <v>42699</v>
      </c>
      <c r="F298" s="175" t="s">
        <v>692</v>
      </c>
      <c r="G298" s="175" t="s">
        <v>693</v>
      </c>
      <c r="H298" s="175"/>
      <c r="I298" s="175">
        <v>1</v>
      </c>
      <c r="J298" s="175">
        <v>36</v>
      </c>
      <c r="K298" s="177">
        <v>625016.96</v>
      </c>
      <c r="L298" s="177">
        <v>625016.96</v>
      </c>
      <c r="M298" s="177">
        <v>530014.38</v>
      </c>
      <c r="N298" s="175" t="s">
        <v>1</v>
      </c>
      <c r="O298" s="175" t="s">
        <v>1</v>
      </c>
      <c r="P298" s="175" t="s">
        <v>1</v>
      </c>
      <c r="Q298" s="177">
        <v>46876.27</v>
      </c>
      <c r="R298" s="178" t="s">
        <v>2310</v>
      </c>
      <c r="S298" s="175" t="s">
        <v>1</v>
      </c>
      <c r="T298" s="175" t="s">
        <v>1</v>
      </c>
      <c r="U298" s="177">
        <v>576890.65</v>
      </c>
      <c r="V298" s="175" t="s">
        <v>1</v>
      </c>
      <c r="W298" s="177">
        <v>48126.31</v>
      </c>
      <c r="X298" s="175" t="s">
        <v>1</v>
      </c>
      <c r="Y298" s="175" t="s">
        <v>1</v>
      </c>
      <c r="Z298" s="179">
        <v>44203</v>
      </c>
    </row>
    <row r="299" spans="1:26" ht="38.25" x14ac:dyDescent="0.25">
      <c r="A299" s="174">
        <v>1</v>
      </c>
      <c r="B299" s="175" t="s">
        <v>813</v>
      </c>
      <c r="C299" s="175" t="s">
        <v>814</v>
      </c>
      <c r="D299" s="175" t="s">
        <v>40</v>
      </c>
      <c r="E299" s="176">
        <v>42703</v>
      </c>
      <c r="F299" s="175" t="s">
        <v>815</v>
      </c>
      <c r="G299" s="175" t="s">
        <v>816</v>
      </c>
      <c r="H299" s="175" t="s">
        <v>641</v>
      </c>
      <c r="I299" s="175">
        <v>2</v>
      </c>
      <c r="J299" s="175">
        <v>23</v>
      </c>
      <c r="K299" s="177">
        <v>496699.49</v>
      </c>
      <c r="L299" s="177">
        <v>480589.49</v>
      </c>
      <c r="M299" s="177">
        <v>348279.99</v>
      </c>
      <c r="N299" s="175" t="s">
        <v>1</v>
      </c>
      <c r="O299" s="175" t="s">
        <v>1</v>
      </c>
      <c r="P299" s="175" t="s">
        <v>1</v>
      </c>
      <c r="Q299" s="177">
        <v>132309.5</v>
      </c>
      <c r="R299" s="178" t="s">
        <v>2310</v>
      </c>
      <c r="S299" s="175" t="s">
        <v>1</v>
      </c>
      <c r="T299" s="175" t="s">
        <v>1</v>
      </c>
      <c r="U299" s="177">
        <v>480589.49</v>
      </c>
      <c r="V299" s="175" t="s">
        <v>1</v>
      </c>
      <c r="W299" s="175" t="s">
        <v>1</v>
      </c>
      <c r="X299" s="175" t="s">
        <v>1</v>
      </c>
      <c r="Y299" s="177">
        <v>16110</v>
      </c>
      <c r="Z299" s="179">
        <v>44203</v>
      </c>
    </row>
    <row r="300" spans="1:26" ht="25.5" x14ac:dyDescent="0.25">
      <c r="A300" s="174">
        <v>1</v>
      </c>
      <c r="B300" s="175" t="s">
        <v>817</v>
      </c>
      <c r="C300" s="175" t="s">
        <v>818</v>
      </c>
      <c r="D300" s="175" t="s">
        <v>40</v>
      </c>
      <c r="E300" s="176">
        <v>42698</v>
      </c>
      <c r="F300" s="175" t="s">
        <v>819</v>
      </c>
      <c r="G300" s="175" t="s">
        <v>820</v>
      </c>
      <c r="H300" s="175"/>
      <c r="I300" s="175">
        <v>1</v>
      </c>
      <c r="J300" s="175">
        <v>24</v>
      </c>
      <c r="K300" s="177">
        <v>1</v>
      </c>
      <c r="L300" s="177">
        <v>1</v>
      </c>
      <c r="M300" s="177">
        <v>1</v>
      </c>
      <c r="N300" s="175" t="s">
        <v>1</v>
      </c>
      <c r="O300" s="175" t="s">
        <v>1</v>
      </c>
      <c r="P300" s="175" t="s">
        <v>1</v>
      </c>
      <c r="Q300" s="175" t="s">
        <v>1</v>
      </c>
      <c r="R300" s="178" t="s">
        <v>2201</v>
      </c>
      <c r="S300" s="175" t="s">
        <v>1</v>
      </c>
      <c r="T300" s="175" t="s">
        <v>1</v>
      </c>
      <c r="U300" s="177">
        <v>1</v>
      </c>
      <c r="V300" s="175" t="s">
        <v>1</v>
      </c>
      <c r="W300" s="175" t="s">
        <v>1</v>
      </c>
      <c r="X300" s="175" t="s">
        <v>1</v>
      </c>
      <c r="Y300" s="175" t="s">
        <v>1</v>
      </c>
      <c r="Z300" s="179">
        <v>44203</v>
      </c>
    </row>
    <row r="301" spans="1:26" ht="63.75" x14ac:dyDescent="0.25">
      <c r="A301" s="174">
        <v>1</v>
      </c>
      <c r="B301" s="175" t="s">
        <v>821</v>
      </c>
      <c r="C301" s="175" t="s">
        <v>822</v>
      </c>
      <c r="D301" s="175" t="s">
        <v>40</v>
      </c>
      <c r="E301" s="176">
        <v>42699</v>
      </c>
      <c r="F301" s="175" t="s">
        <v>823</v>
      </c>
      <c r="G301" s="175" t="s">
        <v>824</v>
      </c>
      <c r="H301" s="175" t="s">
        <v>825</v>
      </c>
      <c r="I301" s="175">
        <v>3</v>
      </c>
      <c r="J301" s="175">
        <v>27</v>
      </c>
      <c r="K301" s="177">
        <v>416590.04</v>
      </c>
      <c r="L301" s="177">
        <v>354157.76</v>
      </c>
      <c r="M301" s="177">
        <v>278727.09999999998</v>
      </c>
      <c r="N301" s="175" t="s">
        <v>1</v>
      </c>
      <c r="O301" s="175" t="s">
        <v>1</v>
      </c>
      <c r="P301" s="175" t="s">
        <v>1</v>
      </c>
      <c r="Q301" s="175" t="s">
        <v>1</v>
      </c>
      <c r="R301" s="178" t="s">
        <v>2201</v>
      </c>
      <c r="S301" s="175" t="s">
        <v>1</v>
      </c>
      <c r="T301" s="175" t="s">
        <v>1</v>
      </c>
      <c r="U301" s="177">
        <v>278727.09999999998</v>
      </c>
      <c r="V301" s="175" t="s">
        <v>1</v>
      </c>
      <c r="W301" s="177">
        <v>75430.66</v>
      </c>
      <c r="X301" s="175" t="s">
        <v>1</v>
      </c>
      <c r="Y301" s="177">
        <v>62432.28</v>
      </c>
      <c r="Z301" s="179">
        <v>44203</v>
      </c>
    </row>
    <row r="302" spans="1:26" ht="25.5" x14ac:dyDescent="0.25">
      <c r="A302" s="174">
        <v>1</v>
      </c>
      <c r="B302" s="175" t="s">
        <v>826</v>
      </c>
      <c r="C302" s="175" t="s">
        <v>827</v>
      </c>
      <c r="D302" s="175" t="s">
        <v>40</v>
      </c>
      <c r="E302" s="176">
        <v>42698</v>
      </c>
      <c r="F302" s="175" t="s">
        <v>828</v>
      </c>
      <c r="G302" s="175" t="s">
        <v>829</v>
      </c>
      <c r="H302" s="175" t="s">
        <v>830</v>
      </c>
      <c r="I302" s="175">
        <v>3</v>
      </c>
      <c r="J302" s="175">
        <v>27</v>
      </c>
      <c r="K302" s="177">
        <v>519095.79</v>
      </c>
      <c r="L302" s="177">
        <v>438961.56</v>
      </c>
      <c r="M302" s="177">
        <v>304895.03000000003</v>
      </c>
      <c r="N302" s="175" t="s">
        <v>1</v>
      </c>
      <c r="O302" s="175" t="s">
        <v>1</v>
      </c>
      <c r="P302" s="175" t="s">
        <v>1</v>
      </c>
      <c r="Q302" s="175" t="s">
        <v>1</v>
      </c>
      <c r="R302" s="178" t="s">
        <v>2201</v>
      </c>
      <c r="S302" s="175" t="s">
        <v>1</v>
      </c>
      <c r="T302" s="175" t="s">
        <v>1</v>
      </c>
      <c r="U302" s="177">
        <v>304895.03000000003</v>
      </c>
      <c r="V302" s="175" t="s">
        <v>1</v>
      </c>
      <c r="W302" s="177">
        <v>134066.53</v>
      </c>
      <c r="X302" s="175" t="s">
        <v>1</v>
      </c>
      <c r="Y302" s="177">
        <v>80134.23</v>
      </c>
      <c r="Z302" s="179">
        <v>44203</v>
      </c>
    </row>
    <row r="303" spans="1:26" ht="51" x14ac:dyDescent="0.25">
      <c r="A303" s="174">
        <v>1</v>
      </c>
      <c r="B303" s="175" t="s">
        <v>831</v>
      </c>
      <c r="C303" s="175" t="s">
        <v>832</v>
      </c>
      <c r="D303" s="175" t="s">
        <v>40</v>
      </c>
      <c r="E303" s="176">
        <v>42698</v>
      </c>
      <c r="F303" s="175" t="s">
        <v>833</v>
      </c>
      <c r="G303" s="175" t="s">
        <v>834</v>
      </c>
      <c r="H303" s="175"/>
      <c r="I303" s="175">
        <v>1</v>
      </c>
      <c r="J303" s="175">
        <v>36</v>
      </c>
      <c r="K303" s="177">
        <v>555255.6</v>
      </c>
      <c r="L303" s="177">
        <v>537405.6</v>
      </c>
      <c r="M303" s="177">
        <v>401950.96</v>
      </c>
      <c r="N303" s="175" t="s">
        <v>1</v>
      </c>
      <c r="O303" s="175" t="s">
        <v>1</v>
      </c>
      <c r="P303" s="175" t="s">
        <v>1</v>
      </c>
      <c r="Q303" s="175" t="s">
        <v>1</v>
      </c>
      <c r="R303" s="178" t="s">
        <v>2201</v>
      </c>
      <c r="S303" s="175" t="s">
        <v>1</v>
      </c>
      <c r="T303" s="175" t="s">
        <v>1</v>
      </c>
      <c r="U303" s="177">
        <v>401950.96</v>
      </c>
      <c r="V303" s="175" t="s">
        <v>1</v>
      </c>
      <c r="W303" s="177">
        <v>135454.64000000001</v>
      </c>
      <c r="X303" s="175" t="s">
        <v>1</v>
      </c>
      <c r="Y303" s="177">
        <v>17850</v>
      </c>
      <c r="Z303" s="179">
        <v>44203</v>
      </c>
    </row>
    <row r="304" spans="1:26" ht="63.75" x14ac:dyDescent="0.25">
      <c r="A304" s="174">
        <v>1</v>
      </c>
      <c r="B304" s="175" t="s">
        <v>835</v>
      </c>
      <c r="C304" s="175" t="s">
        <v>836</v>
      </c>
      <c r="D304" s="175" t="s">
        <v>40</v>
      </c>
      <c r="E304" s="176">
        <v>42698</v>
      </c>
      <c r="F304" s="175" t="s">
        <v>837</v>
      </c>
      <c r="G304" s="175" t="s">
        <v>838</v>
      </c>
      <c r="H304" s="175"/>
      <c r="I304" s="175">
        <v>1</v>
      </c>
      <c r="J304" s="175">
        <v>25</v>
      </c>
      <c r="K304" s="177">
        <v>807037.6</v>
      </c>
      <c r="L304" s="177">
        <v>786625.6</v>
      </c>
      <c r="M304" s="177">
        <v>597835.46</v>
      </c>
      <c r="N304" s="175" t="s">
        <v>1</v>
      </c>
      <c r="O304" s="175" t="s">
        <v>1</v>
      </c>
      <c r="P304" s="175" t="s">
        <v>1</v>
      </c>
      <c r="Q304" s="175" t="s">
        <v>1</v>
      </c>
      <c r="R304" s="178" t="s">
        <v>2201</v>
      </c>
      <c r="S304" s="175" t="s">
        <v>1</v>
      </c>
      <c r="T304" s="175" t="s">
        <v>1</v>
      </c>
      <c r="U304" s="177">
        <v>597835.46</v>
      </c>
      <c r="V304" s="175" t="s">
        <v>1</v>
      </c>
      <c r="W304" s="177">
        <v>188790.14</v>
      </c>
      <c r="X304" s="177">
        <v>15513.12</v>
      </c>
      <c r="Y304" s="177">
        <v>4898.88</v>
      </c>
      <c r="Z304" s="179">
        <v>44203</v>
      </c>
    </row>
    <row r="305" spans="1:26" ht="51" x14ac:dyDescent="0.25">
      <c r="A305" s="174">
        <v>1</v>
      </c>
      <c r="B305" s="175" t="s">
        <v>839</v>
      </c>
      <c r="C305" s="175" t="s">
        <v>840</v>
      </c>
      <c r="D305" s="175" t="s">
        <v>40</v>
      </c>
      <c r="E305" s="176">
        <v>42576</v>
      </c>
      <c r="F305" s="175" t="s">
        <v>841</v>
      </c>
      <c r="G305" s="175" t="s">
        <v>842</v>
      </c>
      <c r="H305" s="175" t="s">
        <v>843</v>
      </c>
      <c r="I305" s="175">
        <v>1</v>
      </c>
      <c r="J305" s="175">
        <v>36</v>
      </c>
      <c r="K305" s="177">
        <v>305000</v>
      </c>
      <c r="L305" s="175" t="s">
        <v>1</v>
      </c>
      <c r="M305" s="175" t="s">
        <v>1</v>
      </c>
      <c r="N305" s="175" t="s">
        <v>1</v>
      </c>
      <c r="O305" s="175" t="s">
        <v>1</v>
      </c>
      <c r="P305" s="175" t="s">
        <v>1</v>
      </c>
      <c r="Q305" s="175" t="s">
        <v>1</v>
      </c>
      <c r="R305" s="178" t="s">
        <v>2201</v>
      </c>
      <c r="S305" s="175" t="s">
        <v>1</v>
      </c>
      <c r="T305" s="175" t="s">
        <v>1</v>
      </c>
      <c r="U305" s="175" t="s">
        <v>1</v>
      </c>
      <c r="V305" s="175" t="s">
        <v>1</v>
      </c>
      <c r="W305" s="175" t="s">
        <v>1</v>
      </c>
      <c r="X305" s="177">
        <v>305000</v>
      </c>
      <c r="Y305" s="175" t="s">
        <v>1</v>
      </c>
      <c r="Z305" s="179">
        <v>44203</v>
      </c>
    </row>
    <row r="306" spans="1:26" ht="38.25" x14ac:dyDescent="0.25">
      <c r="A306" s="174">
        <v>1</v>
      </c>
      <c r="B306" s="175" t="s">
        <v>844</v>
      </c>
      <c r="C306" s="175" t="s">
        <v>845</v>
      </c>
      <c r="D306" s="175" t="s">
        <v>40</v>
      </c>
      <c r="E306" s="176">
        <v>42698</v>
      </c>
      <c r="F306" s="175" t="s">
        <v>846</v>
      </c>
      <c r="G306" s="175" t="s">
        <v>847</v>
      </c>
      <c r="H306" s="175"/>
      <c r="I306" s="175">
        <v>2</v>
      </c>
      <c r="J306" s="175">
        <v>24</v>
      </c>
      <c r="K306" s="177">
        <v>347376</v>
      </c>
      <c r="L306" s="177">
        <v>347376</v>
      </c>
      <c r="M306" s="177">
        <v>347376</v>
      </c>
      <c r="N306" s="175" t="s">
        <v>1</v>
      </c>
      <c r="O306" s="175" t="s">
        <v>1</v>
      </c>
      <c r="P306" s="175" t="s">
        <v>1</v>
      </c>
      <c r="Q306" s="175" t="s">
        <v>1</v>
      </c>
      <c r="R306" s="178" t="s">
        <v>2201</v>
      </c>
      <c r="S306" s="175" t="s">
        <v>1</v>
      </c>
      <c r="T306" s="175" t="s">
        <v>1</v>
      </c>
      <c r="U306" s="177">
        <v>347376</v>
      </c>
      <c r="V306" s="175" t="s">
        <v>1</v>
      </c>
      <c r="W306" s="175" t="s">
        <v>1</v>
      </c>
      <c r="X306" s="175" t="s">
        <v>1</v>
      </c>
      <c r="Y306" s="175" t="s">
        <v>1</v>
      </c>
      <c r="Z306" s="179">
        <v>44203</v>
      </c>
    </row>
    <row r="307" spans="1:26" ht="25.5" x14ac:dyDescent="0.25">
      <c r="A307" s="174">
        <v>1</v>
      </c>
      <c r="B307" s="175" t="s">
        <v>848</v>
      </c>
      <c r="C307" s="175" t="s">
        <v>849</v>
      </c>
      <c r="D307" s="175" t="s">
        <v>35</v>
      </c>
      <c r="E307" s="176">
        <v>44000</v>
      </c>
      <c r="F307" s="175" t="s">
        <v>850</v>
      </c>
      <c r="G307" s="175" t="s">
        <v>851</v>
      </c>
      <c r="H307" s="175" t="s">
        <v>852</v>
      </c>
      <c r="I307" s="175">
        <v>1</v>
      </c>
      <c r="J307" s="175">
        <v>36</v>
      </c>
      <c r="K307" s="177">
        <v>757167.82</v>
      </c>
      <c r="L307" s="177">
        <v>736765.98</v>
      </c>
      <c r="M307" s="177">
        <v>589412.79</v>
      </c>
      <c r="N307" s="175" t="s">
        <v>1</v>
      </c>
      <c r="O307" s="175" t="s">
        <v>1</v>
      </c>
      <c r="P307" s="175" t="s">
        <v>1</v>
      </c>
      <c r="Q307" s="175" t="s">
        <v>1</v>
      </c>
      <c r="R307" s="178" t="s">
        <v>2201</v>
      </c>
      <c r="S307" s="175" t="s">
        <v>1</v>
      </c>
      <c r="T307" s="175" t="s">
        <v>1</v>
      </c>
      <c r="U307" s="177">
        <v>589412.79</v>
      </c>
      <c r="V307" s="175" t="s">
        <v>1</v>
      </c>
      <c r="W307" s="177">
        <v>147353.19</v>
      </c>
      <c r="X307" s="177">
        <v>20401.84</v>
      </c>
      <c r="Y307" s="175" t="s">
        <v>1</v>
      </c>
      <c r="Z307" s="179">
        <v>44203</v>
      </c>
    </row>
    <row r="308" spans="1:26" ht="51" x14ac:dyDescent="0.25">
      <c r="A308" s="174">
        <v>1</v>
      </c>
      <c r="B308" s="175" t="s">
        <v>853</v>
      </c>
      <c r="C308" s="175" t="s">
        <v>854</v>
      </c>
      <c r="D308" s="175" t="s">
        <v>40</v>
      </c>
      <c r="E308" s="176">
        <v>42698</v>
      </c>
      <c r="F308" s="175" t="s">
        <v>855</v>
      </c>
      <c r="G308" s="175" t="s">
        <v>856</v>
      </c>
      <c r="H308" s="175"/>
      <c r="I308" s="175">
        <v>1</v>
      </c>
      <c r="J308" s="175">
        <v>24</v>
      </c>
      <c r="K308" s="177">
        <v>150416.04</v>
      </c>
      <c r="L308" s="177">
        <v>128739</v>
      </c>
      <c r="M308" s="177">
        <v>76658.8</v>
      </c>
      <c r="N308" s="175" t="s">
        <v>1</v>
      </c>
      <c r="O308" s="175" t="s">
        <v>1</v>
      </c>
      <c r="P308" s="175" t="s">
        <v>1</v>
      </c>
      <c r="Q308" s="175" t="s">
        <v>1</v>
      </c>
      <c r="R308" s="178" t="s">
        <v>2201</v>
      </c>
      <c r="S308" s="175" t="s">
        <v>1</v>
      </c>
      <c r="T308" s="175" t="s">
        <v>1</v>
      </c>
      <c r="U308" s="177">
        <v>76658.8</v>
      </c>
      <c r="V308" s="175" t="s">
        <v>1</v>
      </c>
      <c r="W308" s="177">
        <v>52080.2</v>
      </c>
      <c r="X308" s="175" t="s">
        <v>1</v>
      </c>
      <c r="Y308" s="177">
        <v>21677.040000000001</v>
      </c>
      <c r="Z308" s="179">
        <v>44203</v>
      </c>
    </row>
    <row r="309" spans="1:26" ht="25.5" x14ac:dyDescent="0.25">
      <c r="A309" s="174">
        <v>1</v>
      </c>
      <c r="B309" s="175" t="s">
        <v>857</v>
      </c>
      <c r="C309" s="175" t="s">
        <v>858</v>
      </c>
      <c r="D309" s="175" t="s">
        <v>40</v>
      </c>
      <c r="E309" s="176">
        <v>42699</v>
      </c>
      <c r="F309" s="175" t="s">
        <v>859</v>
      </c>
      <c r="G309" s="175" t="s">
        <v>860</v>
      </c>
      <c r="H309" s="175" t="s">
        <v>2330</v>
      </c>
      <c r="I309" s="175">
        <v>7</v>
      </c>
      <c r="J309" s="175">
        <v>18</v>
      </c>
      <c r="K309" s="177">
        <v>122000</v>
      </c>
      <c r="L309" s="177">
        <v>122000</v>
      </c>
      <c r="M309" s="177">
        <v>79300</v>
      </c>
      <c r="N309" s="175" t="s">
        <v>1</v>
      </c>
      <c r="O309" s="175" t="s">
        <v>1</v>
      </c>
      <c r="P309" s="175" t="s">
        <v>1</v>
      </c>
      <c r="Q309" s="175" t="s">
        <v>1</v>
      </c>
      <c r="R309" s="178" t="s">
        <v>2201</v>
      </c>
      <c r="S309" s="175" t="s">
        <v>1</v>
      </c>
      <c r="T309" s="175" t="s">
        <v>1</v>
      </c>
      <c r="U309" s="177">
        <v>79300</v>
      </c>
      <c r="V309" s="175" t="s">
        <v>1</v>
      </c>
      <c r="W309" s="177">
        <v>42700</v>
      </c>
      <c r="X309" s="175" t="s">
        <v>1</v>
      </c>
      <c r="Y309" s="175" t="s">
        <v>1</v>
      </c>
      <c r="Z309" s="179">
        <v>44203</v>
      </c>
    </row>
    <row r="310" spans="1:26" ht="25.5" x14ac:dyDescent="0.25">
      <c r="A310" s="174">
        <v>1</v>
      </c>
      <c r="B310" s="175" t="s">
        <v>862</v>
      </c>
      <c r="C310" s="175" t="s">
        <v>863</v>
      </c>
      <c r="D310" s="175" t="s">
        <v>40</v>
      </c>
      <c r="E310" s="176">
        <v>42698</v>
      </c>
      <c r="F310" s="175" t="s">
        <v>864</v>
      </c>
      <c r="G310" s="175" t="s">
        <v>865</v>
      </c>
      <c r="H310" s="175" t="s">
        <v>405</v>
      </c>
      <c r="I310" s="175">
        <v>2</v>
      </c>
      <c r="J310" s="175">
        <v>36</v>
      </c>
      <c r="K310" s="177">
        <v>600000</v>
      </c>
      <c r="L310" s="177">
        <v>589542</v>
      </c>
      <c r="M310" s="177">
        <v>500942</v>
      </c>
      <c r="N310" s="175" t="s">
        <v>1</v>
      </c>
      <c r="O310" s="175" t="s">
        <v>1</v>
      </c>
      <c r="P310" s="175" t="s">
        <v>1</v>
      </c>
      <c r="Q310" s="177">
        <v>44200</v>
      </c>
      <c r="R310" s="178" t="s">
        <v>2310</v>
      </c>
      <c r="S310" s="175" t="s">
        <v>1</v>
      </c>
      <c r="T310" s="175" t="s">
        <v>1</v>
      </c>
      <c r="U310" s="177">
        <v>545142</v>
      </c>
      <c r="V310" s="175" t="s">
        <v>1</v>
      </c>
      <c r="W310" s="177">
        <v>44400</v>
      </c>
      <c r="X310" s="177">
        <v>10458</v>
      </c>
      <c r="Y310" s="175" t="s">
        <v>1</v>
      </c>
      <c r="Z310" s="179">
        <v>44203</v>
      </c>
    </row>
    <row r="311" spans="1:26" ht="51" x14ac:dyDescent="0.25">
      <c r="A311" s="174">
        <v>2</v>
      </c>
      <c r="B311" s="175" t="s">
        <v>866</v>
      </c>
      <c r="C311" s="175" t="s">
        <v>867</v>
      </c>
      <c r="D311" s="175" t="s">
        <v>868</v>
      </c>
      <c r="E311" s="176">
        <v>43336</v>
      </c>
      <c r="F311" s="175" t="s">
        <v>47</v>
      </c>
      <c r="G311" s="175" t="s">
        <v>48</v>
      </c>
      <c r="H311" s="175" t="s">
        <v>869</v>
      </c>
      <c r="I311" s="175">
        <v>2</v>
      </c>
      <c r="J311" s="175">
        <v>36</v>
      </c>
      <c r="K311" s="177">
        <v>648000</v>
      </c>
      <c r="L311" s="177">
        <v>648000</v>
      </c>
      <c r="M311" s="177">
        <v>374544</v>
      </c>
      <c r="N311" s="175" t="s">
        <v>1</v>
      </c>
      <c r="O311" s="175" t="s">
        <v>1</v>
      </c>
      <c r="P311" s="175" t="s">
        <v>1</v>
      </c>
      <c r="Q311" s="177">
        <v>224856</v>
      </c>
      <c r="R311" s="178" t="s">
        <v>2310</v>
      </c>
      <c r="S311" s="175" t="s">
        <v>1</v>
      </c>
      <c r="T311" s="175" t="s">
        <v>1</v>
      </c>
      <c r="U311" s="177">
        <v>609120</v>
      </c>
      <c r="V311" s="177">
        <v>9720</v>
      </c>
      <c r="W311" s="177">
        <v>38880</v>
      </c>
      <c r="X311" s="175" t="s">
        <v>1</v>
      </c>
      <c r="Y311" s="175" t="s">
        <v>1</v>
      </c>
      <c r="Z311" s="179">
        <v>44203</v>
      </c>
    </row>
    <row r="312" spans="1:26" ht="25.5" x14ac:dyDescent="0.25">
      <c r="A312" s="174">
        <v>2</v>
      </c>
      <c r="B312" s="175" t="s">
        <v>870</v>
      </c>
      <c r="C312" s="175" t="s">
        <v>810</v>
      </c>
      <c r="D312" s="175" t="s">
        <v>40</v>
      </c>
      <c r="E312" s="176">
        <v>43461</v>
      </c>
      <c r="F312" s="175" t="s">
        <v>692</v>
      </c>
      <c r="G312" s="175" t="s">
        <v>693</v>
      </c>
      <c r="H312" s="175"/>
      <c r="I312" s="175">
        <v>1</v>
      </c>
      <c r="J312" s="175">
        <v>36</v>
      </c>
      <c r="K312" s="177">
        <v>646440.52</v>
      </c>
      <c r="L312" s="177">
        <v>646440.52</v>
      </c>
      <c r="M312" s="177">
        <v>549474.43999999994</v>
      </c>
      <c r="N312" s="175" t="s">
        <v>1</v>
      </c>
      <c r="O312" s="175" t="s">
        <v>1</v>
      </c>
      <c r="P312" s="175" t="s">
        <v>1</v>
      </c>
      <c r="Q312" s="177">
        <v>48483.03</v>
      </c>
      <c r="R312" s="178" t="s">
        <v>2310</v>
      </c>
      <c r="S312" s="175" t="s">
        <v>1</v>
      </c>
      <c r="T312" s="175" t="s">
        <v>1</v>
      </c>
      <c r="U312" s="177">
        <v>597957.47</v>
      </c>
      <c r="V312" s="175" t="s">
        <v>1</v>
      </c>
      <c r="W312" s="177">
        <v>48483.05</v>
      </c>
      <c r="X312" s="175" t="s">
        <v>1</v>
      </c>
      <c r="Y312" s="175" t="s">
        <v>1</v>
      </c>
      <c r="Z312" s="179">
        <v>44203</v>
      </c>
    </row>
    <row r="313" spans="1:26" ht="25.5" x14ac:dyDescent="0.25">
      <c r="A313" s="174">
        <v>2</v>
      </c>
      <c r="B313" s="175" t="s">
        <v>871</v>
      </c>
      <c r="C313" s="175" t="s">
        <v>872</v>
      </c>
      <c r="D313" s="175" t="s">
        <v>40</v>
      </c>
      <c r="E313" s="176">
        <v>43461</v>
      </c>
      <c r="F313" s="175" t="s">
        <v>692</v>
      </c>
      <c r="G313" s="175" t="s">
        <v>693</v>
      </c>
      <c r="H313" s="175"/>
      <c r="I313" s="175">
        <v>1</v>
      </c>
      <c r="J313" s="175">
        <v>36</v>
      </c>
      <c r="K313" s="177">
        <v>644954.25</v>
      </c>
      <c r="L313" s="177">
        <v>644954.25</v>
      </c>
      <c r="M313" s="177">
        <v>548211.11</v>
      </c>
      <c r="N313" s="175" t="s">
        <v>1</v>
      </c>
      <c r="O313" s="175" t="s">
        <v>1</v>
      </c>
      <c r="P313" s="175" t="s">
        <v>1</v>
      </c>
      <c r="Q313" s="177">
        <v>48371.56</v>
      </c>
      <c r="R313" s="178" t="s">
        <v>2310</v>
      </c>
      <c r="S313" s="175" t="s">
        <v>1</v>
      </c>
      <c r="T313" s="175" t="s">
        <v>1</v>
      </c>
      <c r="U313" s="177">
        <v>596582.67000000004</v>
      </c>
      <c r="V313" s="175" t="s">
        <v>1</v>
      </c>
      <c r="W313" s="177">
        <v>48371.58</v>
      </c>
      <c r="X313" s="175" t="s">
        <v>1</v>
      </c>
      <c r="Y313" s="175" t="s">
        <v>1</v>
      </c>
      <c r="Z313" s="179">
        <v>44203</v>
      </c>
    </row>
    <row r="314" spans="1:26" ht="25.5" x14ac:dyDescent="0.25">
      <c r="A314" s="174">
        <v>2</v>
      </c>
      <c r="B314" s="175" t="s">
        <v>873</v>
      </c>
      <c r="C314" s="175" t="s">
        <v>874</v>
      </c>
      <c r="D314" s="175" t="s">
        <v>104</v>
      </c>
      <c r="E314" s="176">
        <v>43535</v>
      </c>
      <c r="F314" s="175" t="s">
        <v>692</v>
      </c>
      <c r="G314" s="175" t="s">
        <v>693</v>
      </c>
      <c r="H314" s="175"/>
      <c r="I314" s="175">
        <v>1</v>
      </c>
      <c r="J314" s="175">
        <v>36</v>
      </c>
      <c r="K314" s="177">
        <v>561334.35</v>
      </c>
      <c r="L314" s="177">
        <v>561334.35</v>
      </c>
      <c r="M314" s="177">
        <v>324451.23</v>
      </c>
      <c r="N314" s="175" t="s">
        <v>1</v>
      </c>
      <c r="O314" s="175" t="s">
        <v>1</v>
      </c>
      <c r="P314" s="175" t="s">
        <v>1</v>
      </c>
      <c r="Q314" s="177">
        <v>194783.01</v>
      </c>
      <c r="R314" s="178" t="s">
        <v>2310</v>
      </c>
      <c r="S314" s="175" t="s">
        <v>1</v>
      </c>
      <c r="T314" s="175" t="s">
        <v>1</v>
      </c>
      <c r="U314" s="177">
        <v>519234.24</v>
      </c>
      <c r="V314" s="175" t="s">
        <v>1</v>
      </c>
      <c r="W314" s="177">
        <v>42100.11</v>
      </c>
      <c r="X314" s="175" t="s">
        <v>1</v>
      </c>
      <c r="Y314" s="175" t="s">
        <v>1</v>
      </c>
      <c r="Z314" s="179">
        <v>44203</v>
      </c>
    </row>
    <row r="315" spans="1:26" ht="38.25" x14ac:dyDescent="0.25">
      <c r="A315" s="174">
        <v>2</v>
      </c>
      <c r="B315" s="175" t="s">
        <v>875</v>
      </c>
      <c r="C315" s="175" t="s">
        <v>876</v>
      </c>
      <c r="D315" s="175" t="s">
        <v>40</v>
      </c>
      <c r="E315" s="176">
        <v>43461</v>
      </c>
      <c r="F315" s="175" t="s">
        <v>692</v>
      </c>
      <c r="G315" s="175" t="s">
        <v>693</v>
      </c>
      <c r="H315" s="175"/>
      <c r="I315" s="175">
        <v>1</v>
      </c>
      <c r="J315" s="175">
        <v>36</v>
      </c>
      <c r="K315" s="177">
        <v>647265.01</v>
      </c>
      <c r="L315" s="177">
        <v>647265.01</v>
      </c>
      <c r="M315" s="177">
        <v>550175.25</v>
      </c>
      <c r="N315" s="175" t="s">
        <v>1</v>
      </c>
      <c r="O315" s="175" t="s">
        <v>1</v>
      </c>
      <c r="P315" s="175" t="s">
        <v>1</v>
      </c>
      <c r="Q315" s="177">
        <v>48544.87</v>
      </c>
      <c r="R315" s="178" t="s">
        <v>2310</v>
      </c>
      <c r="S315" s="175" t="s">
        <v>1</v>
      </c>
      <c r="T315" s="175" t="s">
        <v>1</v>
      </c>
      <c r="U315" s="177">
        <v>598720.12</v>
      </c>
      <c r="V315" s="175" t="s">
        <v>1</v>
      </c>
      <c r="W315" s="177">
        <v>48544.89</v>
      </c>
      <c r="X315" s="175" t="s">
        <v>1</v>
      </c>
      <c r="Y315" s="175" t="s">
        <v>1</v>
      </c>
      <c r="Z315" s="179">
        <v>44203</v>
      </c>
    </row>
    <row r="316" spans="1:26" ht="38.25" x14ac:dyDescent="0.25">
      <c r="A316" s="174">
        <v>2</v>
      </c>
      <c r="B316" s="175" t="s">
        <v>877</v>
      </c>
      <c r="C316" s="175" t="s">
        <v>878</v>
      </c>
      <c r="D316" s="175" t="s">
        <v>104</v>
      </c>
      <c r="E316" s="176">
        <v>43563</v>
      </c>
      <c r="F316" s="175" t="s">
        <v>522</v>
      </c>
      <c r="G316" s="175" t="s">
        <v>523</v>
      </c>
      <c r="H316" s="175"/>
      <c r="I316" s="175">
        <v>1</v>
      </c>
      <c r="J316" s="175">
        <v>23</v>
      </c>
      <c r="K316" s="177">
        <v>283796</v>
      </c>
      <c r="L316" s="177">
        <v>283796</v>
      </c>
      <c r="M316" s="177">
        <v>149867.59</v>
      </c>
      <c r="N316" s="175" t="s">
        <v>1</v>
      </c>
      <c r="O316" s="175" t="s">
        <v>1</v>
      </c>
      <c r="P316" s="175" t="s">
        <v>1</v>
      </c>
      <c r="Q316" s="175" t="s">
        <v>1</v>
      </c>
      <c r="R316" s="178" t="s">
        <v>2201</v>
      </c>
      <c r="S316" s="175" t="s">
        <v>1</v>
      </c>
      <c r="T316" s="175" t="s">
        <v>1</v>
      </c>
      <c r="U316" s="177">
        <v>149867.59</v>
      </c>
      <c r="V316" s="175" t="s">
        <v>1</v>
      </c>
      <c r="W316" s="177">
        <v>133928.41</v>
      </c>
      <c r="X316" s="175" t="s">
        <v>1</v>
      </c>
      <c r="Y316" s="175" t="s">
        <v>1</v>
      </c>
      <c r="Z316" s="179">
        <v>44203</v>
      </c>
    </row>
    <row r="317" spans="1:26" ht="76.5" x14ac:dyDescent="0.25">
      <c r="A317" s="174">
        <v>2</v>
      </c>
      <c r="B317" s="175" t="s">
        <v>879</v>
      </c>
      <c r="C317" s="175" t="s">
        <v>880</v>
      </c>
      <c r="D317" s="175" t="s">
        <v>40</v>
      </c>
      <c r="E317" s="176">
        <v>43462</v>
      </c>
      <c r="F317" s="175" t="s">
        <v>47</v>
      </c>
      <c r="G317" s="175" t="s">
        <v>48</v>
      </c>
      <c r="H317" s="175" t="s">
        <v>187</v>
      </c>
      <c r="I317" s="175">
        <v>2</v>
      </c>
      <c r="J317" s="175">
        <v>36</v>
      </c>
      <c r="K317" s="177">
        <v>643214</v>
      </c>
      <c r="L317" s="177">
        <v>643214</v>
      </c>
      <c r="M317" s="177">
        <v>371777.68</v>
      </c>
      <c r="N317" s="175" t="s">
        <v>1</v>
      </c>
      <c r="O317" s="175" t="s">
        <v>1</v>
      </c>
      <c r="P317" s="175" t="s">
        <v>1</v>
      </c>
      <c r="Q317" s="177">
        <v>223195.26</v>
      </c>
      <c r="R317" s="178" t="s">
        <v>2310</v>
      </c>
      <c r="S317" s="175" t="s">
        <v>1</v>
      </c>
      <c r="T317" s="175" t="s">
        <v>1</v>
      </c>
      <c r="U317" s="177">
        <v>632791</v>
      </c>
      <c r="V317" s="177">
        <v>37818.06</v>
      </c>
      <c r="W317" s="177">
        <v>10423</v>
      </c>
      <c r="X317" s="175" t="s">
        <v>1</v>
      </c>
      <c r="Y317" s="175" t="s">
        <v>1</v>
      </c>
      <c r="Z317" s="179">
        <v>44203</v>
      </c>
    </row>
    <row r="318" spans="1:26" ht="51" x14ac:dyDescent="0.25">
      <c r="A318" s="174">
        <v>2</v>
      </c>
      <c r="B318" s="175" t="s">
        <v>881</v>
      </c>
      <c r="C318" s="175" t="s">
        <v>882</v>
      </c>
      <c r="D318" s="175" t="s">
        <v>40</v>
      </c>
      <c r="E318" s="176">
        <v>43461</v>
      </c>
      <c r="F318" s="175" t="s">
        <v>66</v>
      </c>
      <c r="G318" s="175" t="s">
        <v>67</v>
      </c>
      <c r="H318" s="175" t="s">
        <v>748</v>
      </c>
      <c r="I318" s="175">
        <v>1</v>
      </c>
      <c r="J318" s="175">
        <v>36</v>
      </c>
      <c r="K318" s="177">
        <v>648000</v>
      </c>
      <c r="L318" s="177">
        <v>648000</v>
      </c>
      <c r="M318" s="177">
        <v>374544</v>
      </c>
      <c r="N318" s="175" t="s">
        <v>1</v>
      </c>
      <c r="O318" s="175" t="s">
        <v>1</v>
      </c>
      <c r="P318" s="175" t="s">
        <v>1</v>
      </c>
      <c r="Q318" s="177">
        <v>224856</v>
      </c>
      <c r="R318" s="178" t="s">
        <v>2310</v>
      </c>
      <c r="S318" s="175" t="s">
        <v>1</v>
      </c>
      <c r="T318" s="175" t="s">
        <v>1</v>
      </c>
      <c r="U318" s="177">
        <v>628560</v>
      </c>
      <c r="V318" s="177">
        <v>29160</v>
      </c>
      <c r="W318" s="177">
        <v>19440</v>
      </c>
      <c r="X318" s="175" t="s">
        <v>1</v>
      </c>
      <c r="Y318" s="175" t="s">
        <v>1</v>
      </c>
      <c r="Z318" s="179">
        <v>44203</v>
      </c>
    </row>
    <row r="319" spans="1:26" ht="51" x14ac:dyDescent="0.25">
      <c r="A319" s="174">
        <v>2</v>
      </c>
      <c r="B319" s="175" t="s">
        <v>883</v>
      </c>
      <c r="C319" s="175" t="s">
        <v>884</v>
      </c>
      <c r="D319" s="175" t="s">
        <v>40</v>
      </c>
      <c r="E319" s="176">
        <v>43441</v>
      </c>
      <c r="F319" s="175" t="s">
        <v>54</v>
      </c>
      <c r="G319" s="175" t="s">
        <v>55</v>
      </c>
      <c r="H319" s="175" t="s">
        <v>885</v>
      </c>
      <c r="I319" s="175">
        <v>1</v>
      </c>
      <c r="J319" s="175">
        <v>36</v>
      </c>
      <c r="K319" s="177">
        <v>648474</v>
      </c>
      <c r="L319" s="177">
        <v>648474</v>
      </c>
      <c r="M319" s="177">
        <v>374817.97</v>
      </c>
      <c r="N319" s="175" t="s">
        <v>1</v>
      </c>
      <c r="O319" s="175" t="s">
        <v>1</v>
      </c>
      <c r="P319" s="175" t="s">
        <v>1</v>
      </c>
      <c r="Q319" s="177">
        <v>225020.48</v>
      </c>
      <c r="R319" s="178" t="s">
        <v>2310</v>
      </c>
      <c r="S319" s="175" t="s">
        <v>1</v>
      </c>
      <c r="T319" s="175" t="s">
        <v>1</v>
      </c>
      <c r="U319" s="177">
        <v>608719.04</v>
      </c>
      <c r="V319" s="177">
        <v>8880.59</v>
      </c>
      <c r="W319" s="177">
        <v>39754.959999999999</v>
      </c>
      <c r="X319" s="175" t="s">
        <v>1</v>
      </c>
      <c r="Y319" s="175" t="s">
        <v>1</v>
      </c>
      <c r="Z319" s="179">
        <v>44203</v>
      </c>
    </row>
    <row r="320" spans="1:26" ht="51" x14ac:dyDescent="0.25">
      <c r="A320" s="174">
        <v>2</v>
      </c>
      <c r="B320" s="175" t="s">
        <v>886</v>
      </c>
      <c r="C320" s="175" t="s">
        <v>887</v>
      </c>
      <c r="D320" s="175" t="s">
        <v>40</v>
      </c>
      <c r="E320" s="176">
        <v>43461</v>
      </c>
      <c r="F320" s="175" t="s">
        <v>47</v>
      </c>
      <c r="G320" s="175" t="s">
        <v>48</v>
      </c>
      <c r="H320" s="175" t="s">
        <v>888</v>
      </c>
      <c r="I320" s="175">
        <v>2</v>
      </c>
      <c r="J320" s="175">
        <v>36</v>
      </c>
      <c r="K320" s="177">
        <v>646895</v>
      </c>
      <c r="L320" s="177">
        <v>646895</v>
      </c>
      <c r="M320" s="177">
        <v>373905.31</v>
      </c>
      <c r="N320" s="175" t="s">
        <v>1</v>
      </c>
      <c r="O320" s="175" t="s">
        <v>1</v>
      </c>
      <c r="P320" s="175" t="s">
        <v>1</v>
      </c>
      <c r="Q320" s="177">
        <v>224472.56</v>
      </c>
      <c r="R320" s="178" t="s">
        <v>2310</v>
      </c>
      <c r="S320" s="175" t="s">
        <v>1</v>
      </c>
      <c r="T320" s="175" t="s">
        <v>1</v>
      </c>
      <c r="U320" s="177">
        <v>607842.68000000005</v>
      </c>
      <c r="V320" s="177">
        <v>9464.81</v>
      </c>
      <c r="W320" s="177">
        <v>39052.32</v>
      </c>
      <c r="X320" s="175" t="s">
        <v>1</v>
      </c>
      <c r="Y320" s="175" t="s">
        <v>1</v>
      </c>
      <c r="Z320" s="179">
        <v>44203</v>
      </c>
    </row>
    <row r="321" spans="1:26" ht="25.5" x14ac:dyDescent="0.25">
      <c r="A321" s="174">
        <v>2</v>
      </c>
      <c r="B321" s="175" t="s">
        <v>889</v>
      </c>
      <c r="C321" s="175" t="s">
        <v>890</v>
      </c>
      <c r="D321" s="175" t="s">
        <v>40</v>
      </c>
      <c r="E321" s="176">
        <v>43461</v>
      </c>
      <c r="F321" s="175" t="s">
        <v>54</v>
      </c>
      <c r="G321" s="175" t="s">
        <v>55</v>
      </c>
      <c r="H321" s="175"/>
      <c r="I321" s="175">
        <v>1</v>
      </c>
      <c r="J321" s="175">
        <v>36</v>
      </c>
      <c r="K321" s="177">
        <v>648579.68999999994</v>
      </c>
      <c r="L321" s="177">
        <v>648579.68999999994</v>
      </c>
      <c r="M321" s="177">
        <v>374879.07</v>
      </c>
      <c r="N321" s="175" t="s">
        <v>1</v>
      </c>
      <c r="O321" s="175" t="s">
        <v>1</v>
      </c>
      <c r="P321" s="175" t="s">
        <v>1</v>
      </c>
      <c r="Q321" s="177">
        <v>225057.15</v>
      </c>
      <c r="R321" s="178" t="s">
        <v>2310</v>
      </c>
      <c r="S321" s="175" t="s">
        <v>1</v>
      </c>
      <c r="T321" s="175" t="s">
        <v>1</v>
      </c>
      <c r="U321" s="177">
        <v>599936.22</v>
      </c>
      <c r="V321" s="175" t="s">
        <v>1</v>
      </c>
      <c r="W321" s="177">
        <v>48643.47</v>
      </c>
      <c r="X321" s="175" t="s">
        <v>1</v>
      </c>
      <c r="Y321" s="175" t="s">
        <v>1</v>
      </c>
      <c r="Z321" s="179">
        <v>44203</v>
      </c>
    </row>
    <row r="322" spans="1:26" ht="38.25" x14ac:dyDescent="0.25">
      <c r="A322" s="174">
        <v>2</v>
      </c>
      <c r="B322" s="175" t="s">
        <v>891</v>
      </c>
      <c r="C322" s="175" t="s">
        <v>892</v>
      </c>
      <c r="D322" s="175" t="s">
        <v>40</v>
      </c>
      <c r="E322" s="176">
        <v>43461</v>
      </c>
      <c r="F322" s="175" t="s">
        <v>54</v>
      </c>
      <c r="G322" s="175" t="s">
        <v>55</v>
      </c>
      <c r="H322" s="175" t="s">
        <v>893</v>
      </c>
      <c r="I322" s="175">
        <v>1</v>
      </c>
      <c r="J322" s="175">
        <v>36</v>
      </c>
      <c r="K322" s="177">
        <v>648474</v>
      </c>
      <c r="L322" s="177">
        <v>648474</v>
      </c>
      <c r="M322" s="177">
        <v>374817.97</v>
      </c>
      <c r="N322" s="175" t="s">
        <v>1</v>
      </c>
      <c r="O322" s="175" t="s">
        <v>1</v>
      </c>
      <c r="P322" s="175" t="s">
        <v>1</v>
      </c>
      <c r="Q322" s="177">
        <v>225020.47</v>
      </c>
      <c r="R322" s="178" t="s">
        <v>2310</v>
      </c>
      <c r="S322" s="175" t="s">
        <v>1</v>
      </c>
      <c r="T322" s="175" t="s">
        <v>1</v>
      </c>
      <c r="U322" s="177">
        <v>608751.31000000006</v>
      </c>
      <c r="V322" s="177">
        <v>8912.8700000000008</v>
      </c>
      <c r="W322" s="177">
        <v>39722.69</v>
      </c>
      <c r="X322" s="175" t="s">
        <v>1</v>
      </c>
      <c r="Y322" s="175" t="s">
        <v>1</v>
      </c>
      <c r="Z322" s="179">
        <v>44203</v>
      </c>
    </row>
    <row r="323" spans="1:26" ht="76.5" x14ac:dyDescent="0.25">
      <c r="A323" s="174">
        <v>2</v>
      </c>
      <c r="B323" s="175" t="s">
        <v>894</v>
      </c>
      <c r="C323" s="175" t="s">
        <v>895</v>
      </c>
      <c r="D323" s="175" t="s">
        <v>40</v>
      </c>
      <c r="E323" s="176">
        <v>43441</v>
      </c>
      <c r="F323" s="175" t="s">
        <v>841</v>
      </c>
      <c r="G323" s="175" t="s">
        <v>842</v>
      </c>
      <c r="H323" s="175" t="s">
        <v>2331</v>
      </c>
      <c r="I323" s="175">
        <v>2</v>
      </c>
      <c r="J323" s="175">
        <v>36</v>
      </c>
      <c r="K323" s="177">
        <v>863787.73</v>
      </c>
      <c r="L323" s="177">
        <v>863787.73</v>
      </c>
      <c r="M323" s="177">
        <v>583056.72</v>
      </c>
      <c r="N323" s="175" t="s">
        <v>1</v>
      </c>
      <c r="O323" s="175" t="s">
        <v>1</v>
      </c>
      <c r="P323" s="175" t="s">
        <v>1</v>
      </c>
      <c r="Q323" s="175" t="s">
        <v>1</v>
      </c>
      <c r="R323" s="178" t="s">
        <v>2201</v>
      </c>
      <c r="S323" s="175" t="s">
        <v>1</v>
      </c>
      <c r="T323" s="175" t="s">
        <v>1</v>
      </c>
      <c r="U323" s="177">
        <v>583056.72</v>
      </c>
      <c r="V323" s="175" t="s">
        <v>1</v>
      </c>
      <c r="W323" s="177">
        <v>280731.01</v>
      </c>
      <c r="X323" s="175" t="s">
        <v>1</v>
      </c>
      <c r="Y323" s="175" t="s">
        <v>1</v>
      </c>
      <c r="Z323" s="179">
        <v>44203</v>
      </c>
    </row>
    <row r="324" spans="1:26" ht="25.5" x14ac:dyDescent="0.25">
      <c r="A324" s="174">
        <v>2</v>
      </c>
      <c r="B324" s="175" t="s">
        <v>897</v>
      </c>
      <c r="C324" s="175" t="s">
        <v>652</v>
      </c>
      <c r="D324" s="175" t="s">
        <v>40</v>
      </c>
      <c r="E324" s="176">
        <v>43441</v>
      </c>
      <c r="F324" s="175" t="s">
        <v>898</v>
      </c>
      <c r="G324" s="175" t="s">
        <v>899</v>
      </c>
      <c r="H324" s="175"/>
      <c r="I324" s="175">
        <v>1</v>
      </c>
      <c r="J324" s="175">
        <v>24</v>
      </c>
      <c r="K324" s="177">
        <v>296610.62</v>
      </c>
      <c r="L324" s="177">
        <v>296610.62</v>
      </c>
      <c r="M324" s="177">
        <v>171440.93</v>
      </c>
      <c r="N324" s="175" t="s">
        <v>1</v>
      </c>
      <c r="O324" s="175" t="s">
        <v>1</v>
      </c>
      <c r="P324" s="175" t="s">
        <v>1</v>
      </c>
      <c r="Q324" s="177">
        <v>102923.89</v>
      </c>
      <c r="R324" s="178" t="s">
        <v>2310</v>
      </c>
      <c r="S324" s="175" t="s">
        <v>1</v>
      </c>
      <c r="T324" s="175" t="s">
        <v>1</v>
      </c>
      <c r="U324" s="177">
        <v>274364.82</v>
      </c>
      <c r="V324" s="175" t="s">
        <v>1</v>
      </c>
      <c r="W324" s="177">
        <v>22245.8</v>
      </c>
      <c r="X324" s="175" t="s">
        <v>1</v>
      </c>
      <c r="Y324" s="175" t="s">
        <v>1</v>
      </c>
      <c r="Z324" s="179">
        <v>44203</v>
      </c>
    </row>
    <row r="325" spans="1:26" ht="51" x14ac:dyDescent="0.25">
      <c r="A325" s="174">
        <v>2</v>
      </c>
      <c r="B325" s="175" t="s">
        <v>900</v>
      </c>
      <c r="C325" s="175" t="s">
        <v>901</v>
      </c>
      <c r="D325" s="175" t="s">
        <v>40</v>
      </c>
      <c r="E325" s="176">
        <v>43441</v>
      </c>
      <c r="F325" s="175" t="s">
        <v>54</v>
      </c>
      <c r="G325" s="175" t="s">
        <v>55</v>
      </c>
      <c r="H325" s="175" t="s">
        <v>174</v>
      </c>
      <c r="I325" s="175">
        <v>2</v>
      </c>
      <c r="J325" s="175">
        <v>36</v>
      </c>
      <c r="K325" s="177">
        <v>606500</v>
      </c>
      <c r="L325" s="177">
        <v>606500</v>
      </c>
      <c r="M325" s="177">
        <v>350557</v>
      </c>
      <c r="N325" s="175" t="s">
        <v>1</v>
      </c>
      <c r="O325" s="175" t="s">
        <v>1</v>
      </c>
      <c r="P325" s="175" t="s">
        <v>1</v>
      </c>
      <c r="Q325" s="177">
        <v>210455.5</v>
      </c>
      <c r="R325" s="178" t="s">
        <v>2310</v>
      </c>
      <c r="S325" s="175" t="s">
        <v>1</v>
      </c>
      <c r="T325" s="175" t="s">
        <v>1</v>
      </c>
      <c r="U325" s="177">
        <v>561012.5</v>
      </c>
      <c r="V325" s="175" t="s">
        <v>1</v>
      </c>
      <c r="W325" s="177">
        <v>45487.5</v>
      </c>
      <c r="X325" s="175" t="s">
        <v>1</v>
      </c>
      <c r="Y325" s="175" t="s">
        <v>1</v>
      </c>
      <c r="Z325" s="179">
        <v>44203</v>
      </c>
    </row>
    <row r="326" spans="1:26" ht="51" x14ac:dyDescent="0.25">
      <c r="A326" s="174">
        <v>2</v>
      </c>
      <c r="B326" s="175" t="s">
        <v>902</v>
      </c>
      <c r="C326" s="175" t="s">
        <v>903</v>
      </c>
      <c r="D326" s="175" t="s">
        <v>40</v>
      </c>
      <c r="E326" s="176">
        <v>43461</v>
      </c>
      <c r="F326" s="175" t="s">
        <v>692</v>
      </c>
      <c r="G326" s="175" t="s">
        <v>693</v>
      </c>
      <c r="H326" s="175"/>
      <c r="I326" s="175">
        <v>1</v>
      </c>
      <c r="J326" s="175">
        <v>36</v>
      </c>
      <c r="K326" s="177">
        <v>600000</v>
      </c>
      <c r="L326" s="177">
        <v>600000</v>
      </c>
      <c r="M326" s="177">
        <v>510000</v>
      </c>
      <c r="N326" s="175" t="s">
        <v>1</v>
      </c>
      <c r="O326" s="175" t="s">
        <v>1</v>
      </c>
      <c r="P326" s="175" t="s">
        <v>1</v>
      </c>
      <c r="Q326" s="177">
        <v>45000</v>
      </c>
      <c r="R326" s="178" t="s">
        <v>2310</v>
      </c>
      <c r="S326" s="175" t="s">
        <v>1</v>
      </c>
      <c r="T326" s="175" t="s">
        <v>1</v>
      </c>
      <c r="U326" s="177">
        <v>555000</v>
      </c>
      <c r="V326" s="175" t="s">
        <v>1</v>
      </c>
      <c r="W326" s="177">
        <v>45000</v>
      </c>
      <c r="X326" s="175" t="s">
        <v>1</v>
      </c>
      <c r="Y326" s="175" t="s">
        <v>1</v>
      </c>
      <c r="Z326" s="179">
        <v>44203</v>
      </c>
    </row>
    <row r="327" spans="1:26" ht="38.25" x14ac:dyDescent="0.25">
      <c r="A327" s="174">
        <v>2</v>
      </c>
      <c r="B327" s="175" t="s">
        <v>904</v>
      </c>
      <c r="C327" s="175" t="s">
        <v>905</v>
      </c>
      <c r="D327" s="175" t="s">
        <v>40</v>
      </c>
      <c r="E327" s="176">
        <v>43461</v>
      </c>
      <c r="F327" s="175" t="s">
        <v>47</v>
      </c>
      <c r="G327" s="175" t="s">
        <v>48</v>
      </c>
      <c r="H327" s="175"/>
      <c r="I327" s="175">
        <v>1</v>
      </c>
      <c r="J327" s="175">
        <v>36</v>
      </c>
      <c r="K327" s="177">
        <v>562282.64</v>
      </c>
      <c r="L327" s="177">
        <v>552542.64</v>
      </c>
      <c r="M327" s="177">
        <v>319369.65000000002</v>
      </c>
      <c r="N327" s="175" t="s">
        <v>1</v>
      </c>
      <c r="O327" s="175" t="s">
        <v>1</v>
      </c>
      <c r="P327" s="175" t="s">
        <v>1</v>
      </c>
      <c r="Q327" s="177">
        <v>191732.31</v>
      </c>
      <c r="R327" s="178" t="s">
        <v>2310</v>
      </c>
      <c r="S327" s="175" t="s">
        <v>1</v>
      </c>
      <c r="T327" s="175" t="s">
        <v>1</v>
      </c>
      <c r="U327" s="177">
        <v>524915.52</v>
      </c>
      <c r="V327" s="177">
        <v>13813.56</v>
      </c>
      <c r="W327" s="177">
        <v>27627.119999999999</v>
      </c>
      <c r="X327" s="175" t="s">
        <v>1</v>
      </c>
      <c r="Y327" s="177">
        <v>9740</v>
      </c>
      <c r="Z327" s="179">
        <v>44203</v>
      </c>
    </row>
    <row r="328" spans="1:26" ht="25.5" x14ac:dyDescent="0.25">
      <c r="A328" s="174">
        <v>2</v>
      </c>
      <c r="B328" s="175" t="s">
        <v>906</v>
      </c>
      <c r="C328" s="175" t="s">
        <v>907</v>
      </c>
      <c r="D328" s="175" t="s">
        <v>40</v>
      </c>
      <c r="E328" s="176">
        <v>43461</v>
      </c>
      <c r="F328" s="175" t="s">
        <v>692</v>
      </c>
      <c r="G328" s="175" t="s">
        <v>693</v>
      </c>
      <c r="H328" s="175"/>
      <c r="I328" s="175">
        <v>1</v>
      </c>
      <c r="J328" s="175">
        <v>36</v>
      </c>
      <c r="K328" s="177">
        <v>648648.65</v>
      </c>
      <c r="L328" s="177">
        <v>648648.65</v>
      </c>
      <c r="M328" s="177">
        <v>551351.35</v>
      </c>
      <c r="N328" s="175" t="s">
        <v>1</v>
      </c>
      <c r="O328" s="175" t="s">
        <v>1</v>
      </c>
      <c r="P328" s="175" t="s">
        <v>1</v>
      </c>
      <c r="Q328" s="177">
        <v>48648.639999999999</v>
      </c>
      <c r="R328" s="178" t="s">
        <v>2310</v>
      </c>
      <c r="S328" s="175" t="s">
        <v>1</v>
      </c>
      <c r="T328" s="175" t="s">
        <v>1</v>
      </c>
      <c r="U328" s="177">
        <v>599999.99</v>
      </c>
      <c r="V328" s="175" t="s">
        <v>1</v>
      </c>
      <c r="W328" s="177">
        <v>48648.66</v>
      </c>
      <c r="X328" s="175" t="s">
        <v>1</v>
      </c>
      <c r="Y328" s="175" t="s">
        <v>1</v>
      </c>
      <c r="Z328" s="179">
        <v>44203</v>
      </c>
    </row>
    <row r="329" spans="1:26" ht="25.5" x14ac:dyDescent="0.25">
      <c r="A329" s="174">
        <v>2</v>
      </c>
      <c r="B329" s="175" t="s">
        <v>908</v>
      </c>
      <c r="C329" s="175" t="s">
        <v>909</v>
      </c>
      <c r="D329" s="175" t="s">
        <v>40</v>
      </c>
      <c r="E329" s="176">
        <v>43461</v>
      </c>
      <c r="F329" s="175" t="s">
        <v>692</v>
      </c>
      <c r="G329" s="175" t="s">
        <v>693</v>
      </c>
      <c r="H329" s="175"/>
      <c r="I329" s="175">
        <v>1</v>
      </c>
      <c r="J329" s="175">
        <v>36</v>
      </c>
      <c r="K329" s="177">
        <v>648648.38</v>
      </c>
      <c r="L329" s="177">
        <v>648648.38</v>
      </c>
      <c r="M329" s="177">
        <v>551351.12</v>
      </c>
      <c r="N329" s="175" t="s">
        <v>1</v>
      </c>
      <c r="O329" s="175" t="s">
        <v>1</v>
      </c>
      <c r="P329" s="175" t="s">
        <v>1</v>
      </c>
      <c r="Q329" s="177">
        <v>48648.62</v>
      </c>
      <c r="R329" s="178" t="s">
        <v>2310</v>
      </c>
      <c r="S329" s="175" t="s">
        <v>1</v>
      </c>
      <c r="T329" s="175" t="s">
        <v>1</v>
      </c>
      <c r="U329" s="177">
        <v>599999.74</v>
      </c>
      <c r="V329" s="175" t="s">
        <v>1</v>
      </c>
      <c r="W329" s="177">
        <v>48648.639999999999</v>
      </c>
      <c r="X329" s="175" t="s">
        <v>1</v>
      </c>
      <c r="Y329" s="175" t="s">
        <v>1</v>
      </c>
      <c r="Z329" s="179">
        <v>44203</v>
      </c>
    </row>
    <row r="330" spans="1:26" ht="51" x14ac:dyDescent="0.25">
      <c r="A330" s="174">
        <v>2</v>
      </c>
      <c r="B330" s="175" t="s">
        <v>910</v>
      </c>
      <c r="C330" s="175" t="s">
        <v>911</v>
      </c>
      <c r="D330" s="175" t="s">
        <v>40</v>
      </c>
      <c r="E330" s="176">
        <v>43461</v>
      </c>
      <c r="F330" s="175" t="s">
        <v>47</v>
      </c>
      <c r="G330" s="175" t="s">
        <v>48</v>
      </c>
      <c r="H330" s="175"/>
      <c r="I330" s="175">
        <v>1</v>
      </c>
      <c r="J330" s="175">
        <v>36</v>
      </c>
      <c r="K330" s="177">
        <v>648646.85</v>
      </c>
      <c r="L330" s="177">
        <v>648646.85</v>
      </c>
      <c r="M330" s="177">
        <v>374917.88</v>
      </c>
      <c r="N330" s="175" t="s">
        <v>1</v>
      </c>
      <c r="O330" s="175" t="s">
        <v>1</v>
      </c>
      <c r="P330" s="175" t="s">
        <v>1</v>
      </c>
      <c r="Q330" s="177">
        <v>225080.46</v>
      </c>
      <c r="R330" s="178" t="s">
        <v>2310</v>
      </c>
      <c r="S330" s="175" t="s">
        <v>1</v>
      </c>
      <c r="T330" s="175" t="s">
        <v>1</v>
      </c>
      <c r="U330" s="177">
        <v>648646.85</v>
      </c>
      <c r="V330" s="177">
        <v>48648.51</v>
      </c>
      <c r="W330" s="175" t="s">
        <v>1</v>
      </c>
      <c r="X330" s="175" t="s">
        <v>1</v>
      </c>
      <c r="Y330" s="175" t="s">
        <v>1</v>
      </c>
      <c r="Z330" s="179">
        <v>44203</v>
      </c>
    </row>
    <row r="331" spans="1:26" ht="102" x14ac:dyDescent="0.25">
      <c r="A331" s="174">
        <v>2</v>
      </c>
      <c r="B331" s="175" t="s">
        <v>912</v>
      </c>
      <c r="C331" s="175" t="s">
        <v>913</v>
      </c>
      <c r="D331" s="175" t="s">
        <v>40</v>
      </c>
      <c r="E331" s="176">
        <v>43441</v>
      </c>
      <c r="F331" s="175" t="s">
        <v>914</v>
      </c>
      <c r="G331" s="175" t="s">
        <v>915</v>
      </c>
      <c r="H331" s="175"/>
      <c r="I331" s="175">
        <v>1</v>
      </c>
      <c r="J331" s="175">
        <v>36</v>
      </c>
      <c r="K331" s="177">
        <v>184496.1</v>
      </c>
      <c r="L331" s="177">
        <v>184496.1</v>
      </c>
      <c r="M331" s="177">
        <v>106638.74</v>
      </c>
      <c r="N331" s="175" t="s">
        <v>1</v>
      </c>
      <c r="O331" s="175" t="s">
        <v>1</v>
      </c>
      <c r="P331" s="175" t="s">
        <v>1</v>
      </c>
      <c r="Q331" s="177">
        <v>64020.15</v>
      </c>
      <c r="R331" s="178" t="s">
        <v>2310</v>
      </c>
      <c r="S331" s="175" t="s">
        <v>1</v>
      </c>
      <c r="T331" s="175" t="s">
        <v>1</v>
      </c>
      <c r="U331" s="177">
        <v>184496.1</v>
      </c>
      <c r="V331" s="177">
        <v>13837.21</v>
      </c>
      <c r="W331" s="175" t="s">
        <v>1</v>
      </c>
      <c r="X331" s="175" t="s">
        <v>1</v>
      </c>
      <c r="Y331" s="175" t="s">
        <v>1</v>
      </c>
      <c r="Z331" s="179">
        <v>44203</v>
      </c>
    </row>
    <row r="332" spans="1:26" ht="51" x14ac:dyDescent="0.25">
      <c r="A332" s="174">
        <v>2</v>
      </c>
      <c r="B332" s="175" t="s">
        <v>916</v>
      </c>
      <c r="C332" s="175" t="s">
        <v>917</v>
      </c>
      <c r="D332" s="175" t="s">
        <v>104</v>
      </c>
      <c r="E332" s="176">
        <v>43546</v>
      </c>
      <c r="F332" s="175" t="s">
        <v>47</v>
      </c>
      <c r="G332" s="175" t="s">
        <v>48</v>
      </c>
      <c r="H332" s="175" t="s">
        <v>918</v>
      </c>
      <c r="I332" s="175">
        <v>3</v>
      </c>
      <c r="J332" s="175">
        <v>36</v>
      </c>
      <c r="K332" s="177">
        <v>648000.02</v>
      </c>
      <c r="L332" s="177">
        <v>648000.02</v>
      </c>
      <c r="M332" s="177">
        <v>374544</v>
      </c>
      <c r="N332" s="175" t="s">
        <v>1</v>
      </c>
      <c r="O332" s="175" t="s">
        <v>1</v>
      </c>
      <c r="P332" s="175" t="s">
        <v>1</v>
      </c>
      <c r="Q332" s="177">
        <v>224856</v>
      </c>
      <c r="R332" s="178" t="s">
        <v>2310</v>
      </c>
      <c r="S332" s="175" t="s">
        <v>1</v>
      </c>
      <c r="T332" s="175" t="s">
        <v>1</v>
      </c>
      <c r="U332" s="177">
        <v>605519.78</v>
      </c>
      <c r="V332" s="177">
        <v>6119.78</v>
      </c>
      <c r="W332" s="177">
        <v>42480.24</v>
      </c>
      <c r="X332" s="175" t="s">
        <v>1</v>
      </c>
      <c r="Y332" s="175" t="s">
        <v>1</v>
      </c>
      <c r="Z332" s="179">
        <v>44203</v>
      </c>
    </row>
    <row r="333" spans="1:26" ht="38.25" x14ac:dyDescent="0.25">
      <c r="A333" s="174">
        <v>2</v>
      </c>
      <c r="B333" s="175" t="s">
        <v>919</v>
      </c>
      <c r="C333" s="175" t="s">
        <v>920</v>
      </c>
      <c r="D333" s="175" t="s">
        <v>104</v>
      </c>
      <c r="E333" s="176">
        <v>43543</v>
      </c>
      <c r="F333" s="175" t="s">
        <v>921</v>
      </c>
      <c r="G333" s="175" t="s">
        <v>922</v>
      </c>
      <c r="H333" s="175" t="s">
        <v>187</v>
      </c>
      <c r="I333" s="175">
        <v>2</v>
      </c>
      <c r="J333" s="175">
        <v>36</v>
      </c>
      <c r="K333" s="177">
        <v>858849.01</v>
      </c>
      <c r="L333" s="177">
        <v>839469.16</v>
      </c>
      <c r="M333" s="177">
        <v>580012.79</v>
      </c>
      <c r="N333" s="175" t="s">
        <v>1</v>
      </c>
      <c r="O333" s="175" t="s">
        <v>1</v>
      </c>
      <c r="P333" s="175" t="s">
        <v>1</v>
      </c>
      <c r="Q333" s="175" t="s">
        <v>1</v>
      </c>
      <c r="R333" s="178" t="s">
        <v>2201</v>
      </c>
      <c r="S333" s="175" t="s">
        <v>1</v>
      </c>
      <c r="T333" s="175" t="s">
        <v>1</v>
      </c>
      <c r="U333" s="177">
        <v>580012.79</v>
      </c>
      <c r="V333" s="175" t="s">
        <v>1</v>
      </c>
      <c r="W333" s="177">
        <v>259456.37</v>
      </c>
      <c r="X333" s="175" t="s">
        <v>1</v>
      </c>
      <c r="Y333" s="177">
        <v>19379.849999999999</v>
      </c>
      <c r="Z333" s="179">
        <v>44203</v>
      </c>
    </row>
    <row r="334" spans="1:26" ht="38.25" x14ac:dyDescent="0.25">
      <c r="A334" s="174">
        <v>2</v>
      </c>
      <c r="B334" s="175" t="s">
        <v>923</v>
      </c>
      <c r="C334" s="175" t="s">
        <v>924</v>
      </c>
      <c r="D334" s="175" t="s">
        <v>40</v>
      </c>
      <c r="E334" s="176">
        <v>43441</v>
      </c>
      <c r="F334" s="175" t="s">
        <v>47</v>
      </c>
      <c r="G334" s="175" t="s">
        <v>48</v>
      </c>
      <c r="H334" s="175"/>
      <c r="I334" s="175">
        <v>1</v>
      </c>
      <c r="J334" s="175">
        <v>36</v>
      </c>
      <c r="K334" s="177">
        <v>579001</v>
      </c>
      <c r="L334" s="177">
        <v>579001</v>
      </c>
      <c r="M334" s="177">
        <v>334662.58</v>
      </c>
      <c r="N334" s="175" t="s">
        <v>1</v>
      </c>
      <c r="O334" s="175" t="s">
        <v>1</v>
      </c>
      <c r="P334" s="175" t="s">
        <v>1</v>
      </c>
      <c r="Q334" s="177">
        <v>200913.34</v>
      </c>
      <c r="R334" s="178" t="s">
        <v>2310</v>
      </c>
      <c r="S334" s="175" t="s">
        <v>1</v>
      </c>
      <c r="T334" s="175" t="s">
        <v>1</v>
      </c>
      <c r="U334" s="177">
        <v>550050.94999999995</v>
      </c>
      <c r="V334" s="177">
        <v>14475.03</v>
      </c>
      <c r="W334" s="177">
        <v>28950.05</v>
      </c>
      <c r="X334" s="175" t="s">
        <v>1</v>
      </c>
      <c r="Y334" s="175" t="s">
        <v>1</v>
      </c>
      <c r="Z334" s="179">
        <v>44203</v>
      </c>
    </row>
    <row r="335" spans="1:26" ht="51" x14ac:dyDescent="0.25">
      <c r="A335" s="174">
        <v>2</v>
      </c>
      <c r="B335" s="175" t="s">
        <v>925</v>
      </c>
      <c r="C335" s="175" t="s">
        <v>926</v>
      </c>
      <c r="D335" s="175" t="s">
        <v>40</v>
      </c>
      <c r="E335" s="176">
        <v>43461</v>
      </c>
      <c r="F335" s="175" t="s">
        <v>130</v>
      </c>
      <c r="G335" s="175" t="s">
        <v>131</v>
      </c>
      <c r="H335" s="175" t="s">
        <v>132</v>
      </c>
      <c r="I335" s="175">
        <v>3</v>
      </c>
      <c r="J335" s="175">
        <v>34</v>
      </c>
      <c r="K335" s="177">
        <v>570570</v>
      </c>
      <c r="L335" s="177">
        <v>570570</v>
      </c>
      <c r="M335" s="177">
        <v>329789.21000000002</v>
      </c>
      <c r="N335" s="175" t="s">
        <v>1</v>
      </c>
      <c r="O335" s="175" t="s">
        <v>1</v>
      </c>
      <c r="P335" s="175" t="s">
        <v>1</v>
      </c>
      <c r="Q335" s="177">
        <v>197987.79</v>
      </c>
      <c r="R335" s="178" t="s">
        <v>2310</v>
      </c>
      <c r="S335" s="175" t="s">
        <v>1</v>
      </c>
      <c r="T335" s="175" t="s">
        <v>1</v>
      </c>
      <c r="U335" s="177">
        <v>547299.77</v>
      </c>
      <c r="V335" s="177">
        <v>19522.77</v>
      </c>
      <c r="W335" s="177">
        <v>23270.23</v>
      </c>
      <c r="X335" s="175" t="s">
        <v>1</v>
      </c>
      <c r="Y335" s="175" t="s">
        <v>1</v>
      </c>
      <c r="Z335" s="179">
        <v>44203</v>
      </c>
    </row>
    <row r="336" spans="1:26" ht="63.75" x14ac:dyDescent="0.25">
      <c r="A336" s="174">
        <v>2</v>
      </c>
      <c r="B336" s="175" t="s">
        <v>927</v>
      </c>
      <c r="C336" s="175" t="s">
        <v>928</v>
      </c>
      <c r="D336" s="175" t="s">
        <v>104</v>
      </c>
      <c r="E336" s="176">
        <v>43550</v>
      </c>
      <c r="F336" s="175" t="s">
        <v>273</v>
      </c>
      <c r="G336" s="175" t="s">
        <v>274</v>
      </c>
      <c r="H336" s="175" t="s">
        <v>258</v>
      </c>
      <c r="I336" s="175">
        <v>2</v>
      </c>
      <c r="J336" s="175">
        <v>36</v>
      </c>
      <c r="K336" s="177">
        <v>519067.84</v>
      </c>
      <c r="L336" s="177">
        <v>519067.84</v>
      </c>
      <c r="M336" s="177">
        <v>300021.21000000002</v>
      </c>
      <c r="N336" s="175" t="s">
        <v>1</v>
      </c>
      <c r="O336" s="175" t="s">
        <v>1</v>
      </c>
      <c r="P336" s="175" t="s">
        <v>1</v>
      </c>
      <c r="Q336" s="177">
        <v>180116.53</v>
      </c>
      <c r="R336" s="178" t="s">
        <v>2310</v>
      </c>
      <c r="S336" s="175" t="s">
        <v>1</v>
      </c>
      <c r="T336" s="175" t="s">
        <v>1</v>
      </c>
      <c r="U336" s="177">
        <v>510535.96</v>
      </c>
      <c r="V336" s="177">
        <v>30398.22</v>
      </c>
      <c r="W336" s="177">
        <v>8531.8799999999992</v>
      </c>
      <c r="X336" s="175" t="s">
        <v>1</v>
      </c>
      <c r="Y336" s="175" t="s">
        <v>1</v>
      </c>
      <c r="Z336" s="179">
        <v>44203</v>
      </c>
    </row>
    <row r="337" spans="1:26" ht="76.5" x14ac:dyDescent="0.25">
      <c r="A337" s="174">
        <v>2</v>
      </c>
      <c r="B337" s="175" t="s">
        <v>929</v>
      </c>
      <c r="C337" s="175" t="s">
        <v>930</v>
      </c>
      <c r="D337" s="175" t="s">
        <v>40</v>
      </c>
      <c r="E337" s="176">
        <v>43441</v>
      </c>
      <c r="F337" s="175" t="s">
        <v>47</v>
      </c>
      <c r="G337" s="175" t="s">
        <v>48</v>
      </c>
      <c r="H337" s="175" t="s">
        <v>931</v>
      </c>
      <c r="I337" s="175">
        <v>1</v>
      </c>
      <c r="J337" s="175">
        <v>36</v>
      </c>
      <c r="K337" s="177">
        <v>648000</v>
      </c>
      <c r="L337" s="177">
        <v>648000</v>
      </c>
      <c r="M337" s="177">
        <v>374544</v>
      </c>
      <c r="N337" s="175" t="s">
        <v>1</v>
      </c>
      <c r="O337" s="175" t="s">
        <v>1</v>
      </c>
      <c r="P337" s="175" t="s">
        <v>1</v>
      </c>
      <c r="Q337" s="177">
        <v>224856</v>
      </c>
      <c r="R337" s="178" t="s">
        <v>2310</v>
      </c>
      <c r="S337" s="175" t="s">
        <v>1</v>
      </c>
      <c r="T337" s="175" t="s">
        <v>1</v>
      </c>
      <c r="U337" s="177">
        <v>599400</v>
      </c>
      <c r="V337" s="175" t="s">
        <v>1</v>
      </c>
      <c r="W337" s="177">
        <v>48600</v>
      </c>
      <c r="X337" s="175" t="s">
        <v>1</v>
      </c>
      <c r="Y337" s="175" t="s">
        <v>1</v>
      </c>
      <c r="Z337" s="179">
        <v>44203</v>
      </c>
    </row>
    <row r="338" spans="1:26" ht="25.5" x14ac:dyDescent="0.25">
      <c r="A338" s="174">
        <v>2</v>
      </c>
      <c r="B338" s="175" t="s">
        <v>932</v>
      </c>
      <c r="C338" s="175" t="s">
        <v>933</v>
      </c>
      <c r="D338" s="175" t="s">
        <v>40</v>
      </c>
      <c r="E338" s="176">
        <v>43461</v>
      </c>
      <c r="F338" s="175" t="s">
        <v>54</v>
      </c>
      <c r="G338" s="175" t="s">
        <v>55</v>
      </c>
      <c r="H338" s="175" t="s">
        <v>934</v>
      </c>
      <c r="I338" s="175">
        <v>2</v>
      </c>
      <c r="J338" s="175">
        <v>36</v>
      </c>
      <c r="K338" s="177">
        <v>645000</v>
      </c>
      <c r="L338" s="177">
        <v>645000</v>
      </c>
      <c r="M338" s="177">
        <v>372810</v>
      </c>
      <c r="N338" s="175" t="s">
        <v>1</v>
      </c>
      <c r="O338" s="175" t="s">
        <v>1</v>
      </c>
      <c r="P338" s="175" t="s">
        <v>1</v>
      </c>
      <c r="Q338" s="177">
        <v>223815</v>
      </c>
      <c r="R338" s="178" t="s">
        <v>2310</v>
      </c>
      <c r="S338" s="175" t="s">
        <v>1</v>
      </c>
      <c r="T338" s="175" t="s">
        <v>1</v>
      </c>
      <c r="U338" s="177">
        <v>612750</v>
      </c>
      <c r="V338" s="177">
        <v>16125</v>
      </c>
      <c r="W338" s="177">
        <v>32250</v>
      </c>
      <c r="X338" s="175" t="s">
        <v>1</v>
      </c>
      <c r="Y338" s="175" t="s">
        <v>1</v>
      </c>
      <c r="Z338" s="179">
        <v>44203</v>
      </c>
    </row>
    <row r="339" spans="1:26" ht="63.75" x14ac:dyDescent="0.25">
      <c r="A339" s="174">
        <v>2</v>
      </c>
      <c r="B339" s="175" t="s">
        <v>935</v>
      </c>
      <c r="C339" s="175" t="s">
        <v>936</v>
      </c>
      <c r="D339" s="175" t="s">
        <v>40</v>
      </c>
      <c r="E339" s="176">
        <v>43461</v>
      </c>
      <c r="F339" s="175" t="s">
        <v>66</v>
      </c>
      <c r="G339" s="175" t="s">
        <v>67</v>
      </c>
      <c r="H339" s="175" t="s">
        <v>937</v>
      </c>
      <c r="I339" s="175">
        <v>3</v>
      </c>
      <c r="J339" s="175">
        <v>36</v>
      </c>
      <c r="K339" s="177">
        <v>627709.52</v>
      </c>
      <c r="L339" s="177">
        <v>627709.52</v>
      </c>
      <c r="M339" s="177">
        <v>362816.1</v>
      </c>
      <c r="N339" s="175" t="s">
        <v>1</v>
      </c>
      <c r="O339" s="175" t="s">
        <v>1</v>
      </c>
      <c r="P339" s="175" t="s">
        <v>1</v>
      </c>
      <c r="Q339" s="177">
        <v>217815.2</v>
      </c>
      <c r="R339" s="178" t="s">
        <v>2310</v>
      </c>
      <c r="S339" s="175" t="s">
        <v>1</v>
      </c>
      <c r="T339" s="175" t="s">
        <v>1</v>
      </c>
      <c r="U339" s="177">
        <v>608686.43000000005</v>
      </c>
      <c r="V339" s="177">
        <v>28055.13</v>
      </c>
      <c r="W339" s="177">
        <v>19023.09</v>
      </c>
      <c r="X339" s="175" t="s">
        <v>1</v>
      </c>
      <c r="Y339" s="175" t="s">
        <v>1</v>
      </c>
      <c r="Z339" s="179">
        <v>44203</v>
      </c>
    </row>
    <row r="340" spans="1:26" ht="63.75" x14ac:dyDescent="0.25">
      <c r="A340" s="174">
        <v>2</v>
      </c>
      <c r="B340" s="175" t="s">
        <v>938</v>
      </c>
      <c r="C340" s="175" t="s">
        <v>939</v>
      </c>
      <c r="D340" s="175" t="s">
        <v>40</v>
      </c>
      <c r="E340" s="176">
        <v>43461</v>
      </c>
      <c r="F340" s="175" t="s">
        <v>273</v>
      </c>
      <c r="G340" s="175" t="s">
        <v>274</v>
      </c>
      <c r="H340" s="175" t="s">
        <v>347</v>
      </c>
      <c r="I340" s="175">
        <v>2</v>
      </c>
      <c r="J340" s="175">
        <v>36</v>
      </c>
      <c r="K340" s="177">
        <v>525734.5</v>
      </c>
      <c r="L340" s="177">
        <v>525734.5</v>
      </c>
      <c r="M340" s="177">
        <v>303874.55</v>
      </c>
      <c r="N340" s="175" t="s">
        <v>1</v>
      </c>
      <c r="O340" s="175" t="s">
        <v>1</v>
      </c>
      <c r="P340" s="175" t="s">
        <v>1</v>
      </c>
      <c r="Q340" s="177">
        <v>182429.86</v>
      </c>
      <c r="R340" s="178" t="s">
        <v>2310</v>
      </c>
      <c r="S340" s="175" t="s">
        <v>1</v>
      </c>
      <c r="T340" s="175" t="s">
        <v>1</v>
      </c>
      <c r="U340" s="177">
        <v>486304.41</v>
      </c>
      <c r="V340" s="175" t="s">
        <v>1</v>
      </c>
      <c r="W340" s="177">
        <v>39430.089999999997</v>
      </c>
      <c r="X340" s="175" t="s">
        <v>1</v>
      </c>
      <c r="Y340" s="175" t="s">
        <v>1</v>
      </c>
      <c r="Z340" s="179">
        <v>44203</v>
      </c>
    </row>
    <row r="341" spans="1:26" ht="25.5" x14ac:dyDescent="0.25">
      <c r="A341" s="174">
        <v>2</v>
      </c>
      <c r="B341" s="175" t="s">
        <v>940</v>
      </c>
      <c r="C341" s="175" t="s">
        <v>941</v>
      </c>
      <c r="D341" s="175" t="s">
        <v>40</v>
      </c>
      <c r="E341" s="176">
        <v>43461</v>
      </c>
      <c r="F341" s="175" t="s">
        <v>54</v>
      </c>
      <c r="G341" s="175" t="s">
        <v>55</v>
      </c>
      <c r="H341" s="175"/>
      <c r="I341" s="175">
        <v>1</v>
      </c>
      <c r="J341" s="175">
        <v>36</v>
      </c>
      <c r="K341" s="177">
        <v>646000</v>
      </c>
      <c r="L341" s="177">
        <v>646000</v>
      </c>
      <c r="M341" s="177">
        <v>373388</v>
      </c>
      <c r="N341" s="175" t="s">
        <v>1</v>
      </c>
      <c r="O341" s="175" t="s">
        <v>1</v>
      </c>
      <c r="P341" s="175" t="s">
        <v>1</v>
      </c>
      <c r="Q341" s="177">
        <v>224162</v>
      </c>
      <c r="R341" s="178" t="s">
        <v>2310</v>
      </c>
      <c r="S341" s="175" t="s">
        <v>1</v>
      </c>
      <c r="T341" s="175" t="s">
        <v>1</v>
      </c>
      <c r="U341" s="177">
        <v>597550</v>
      </c>
      <c r="V341" s="175" t="s">
        <v>1</v>
      </c>
      <c r="W341" s="177">
        <v>48450</v>
      </c>
      <c r="X341" s="175" t="s">
        <v>1</v>
      </c>
      <c r="Y341" s="175" t="s">
        <v>1</v>
      </c>
      <c r="Z341" s="179">
        <v>44203</v>
      </c>
    </row>
    <row r="342" spans="1:26" x14ac:dyDescent="0.25">
      <c r="A342" s="174">
        <v>2</v>
      </c>
      <c r="B342" s="175" t="s">
        <v>942</v>
      </c>
      <c r="C342" s="175" t="s">
        <v>943</v>
      </c>
      <c r="D342" s="175" t="s">
        <v>40</v>
      </c>
      <c r="E342" s="176">
        <v>43461</v>
      </c>
      <c r="F342" s="175" t="s">
        <v>54</v>
      </c>
      <c r="G342" s="175" t="s">
        <v>55</v>
      </c>
      <c r="H342" s="175"/>
      <c r="I342" s="175">
        <v>1</v>
      </c>
      <c r="J342" s="175">
        <v>36</v>
      </c>
      <c r="K342" s="177">
        <v>646000</v>
      </c>
      <c r="L342" s="177">
        <v>646000</v>
      </c>
      <c r="M342" s="177">
        <v>373387.99</v>
      </c>
      <c r="N342" s="175" t="s">
        <v>1</v>
      </c>
      <c r="O342" s="175" t="s">
        <v>1</v>
      </c>
      <c r="P342" s="175" t="s">
        <v>1</v>
      </c>
      <c r="Q342" s="177">
        <v>224162.01</v>
      </c>
      <c r="R342" s="178" t="s">
        <v>2310</v>
      </c>
      <c r="S342" s="175" t="s">
        <v>1</v>
      </c>
      <c r="T342" s="175" t="s">
        <v>1</v>
      </c>
      <c r="U342" s="177">
        <v>597550</v>
      </c>
      <c r="V342" s="175" t="s">
        <v>1</v>
      </c>
      <c r="W342" s="177">
        <v>48450</v>
      </c>
      <c r="X342" s="175" t="s">
        <v>1</v>
      </c>
      <c r="Y342" s="175" t="s">
        <v>1</v>
      </c>
      <c r="Z342" s="179">
        <v>44203</v>
      </c>
    </row>
    <row r="343" spans="1:26" ht="38.25" x14ac:dyDescent="0.25">
      <c r="A343" s="174">
        <v>2</v>
      </c>
      <c r="B343" s="175" t="s">
        <v>944</v>
      </c>
      <c r="C343" s="175" t="s">
        <v>945</v>
      </c>
      <c r="D343" s="175" t="s">
        <v>40</v>
      </c>
      <c r="E343" s="176">
        <v>43461</v>
      </c>
      <c r="F343" s="175" t="s">
        <v>66</v>
      </c>
      <c r="G343" s="175" t="s">
        <v>67</v>
      </c>
      <c r="H343" s="175"/>
      <c r="I343" s="175">
        <v>1</v>
      </c>
      <c r="J343" s="175">
        <v>36</v>
      </c>
      <c r="K343" s="177">
        <v>518446.45</v>
      </c>
      <c r="L343" s="177">
        <v>518446.45</v>
      </c>
      <c r="M343" s="177">
        <v>299662.05</v>
      </c>
      <c r="N343" s="175" t="s">
        <v>1</v>
      </c>
      <c r="O343" s="175" t="s">
        <v>1</v>
      </c>
      <c r="P343" s="175" t="s">
        <v>1</v>
      </c>
      <c r="Q343" s="177">
        <v>179900.92</v>
      </c>
      <c r="R343" s="178" t="s">
        <v>2310</v>
      </c>
      <c r="S343" s="175" t="s">
        <v>1</v>
      </c>
      <c r="T343" s="175" t="s">
        <v>1</v>
      </c>
      <c r="U343" s="177">
        <v>518446.45</v>
      </c>
      <c r="V343" s="177">
        <v>38883.480000000003</v>
      </c>
      <c r="W343" s="175" t="s">
        <v>1</v>
      </c>
      <c r="X343" s="175" t="s">
        <v>1</v>
      </c>
      <c r="Y343" s="175" t="s">
        <v>1</v>
      </c>
      <c r="Z343" s="179">
        <v>44203</v>
      </c>
    </row>
    <row r="344" spans="1:26" x14ac:dyDescent="0.25">
      <c r="A344" s="174">
        <v>2</v>
      </c>
      <c r="B344" s="175" t="s">
        <v>946</v>
      </c>
      <c r="C344" s="175" t="s">
        <v>947</v>
      </c>
      <c r="D344" s="175" t="s">
        <v>40</v>
      </c>
      <c r="E344" s="176">
        <v>43461</v>
      </c>
      <c r="F344" s="175" t="s">
        <v>54</v>
      </c>
      <c r="G344" s="175" t="s">
        <v>55</v>
      </c>
      <c r="H344" s="175"/>
      <c r="I344" s="175">
        <v>1</v>
      </c>
      <c r="J344" s="175">
        <v>36</v>
      </c>
      <c r="K344" s="177">
        <v>646000</v>
      </c>
      <c r="L344" s="177">
        <v>646000</v>
      </c>
      <c r="M344" s="177">
        <v>373388</v>
      </c>
      <c r="N344" s="175" t="s">
        <v>1</v>
      </c>
      <c r="O344" s="175" t="s">
        <v>1</v>
      </c>
      <c r="P344" s="175" t="s">
        <v>1</v>
      </c>
      <c r="Q344" s="177">
        <v>224162</v>
      </c>
      <c r="R344" s="178" t="s">
        <v>2310</v>
      </c>
      <c r="S344" s="175" t="s">
        <v>1</v>
      </c>
      <c r="T344" s="175" t="s">
        <v>1</v>
      </c>
      <c r="U344" s="177">
        <v>597550</v>
      </c>
      <c r="V344" s="175" t="s">
        <v>1</v>
      </c>
      <c r="W344" s="177">
        <v>48450</v>
      </c>
      <c r="X344" s="175" t="s">
        <v>1</v>
      </c>
      <c r="Y344" s="175" t="s">
        <v>1</v>
      </c>
      <c r="Z344" s="179">
        <v>44203</v>
      </c>
    </row>
    <row r="345" spans="1:26" ht="38.25" x14ac:dyDescent="0.25">
      <c r="A345" s="174">
        <v>2</v>
      </c>
      <c r="B345" s="175" t="s">
        <v>948</v>
      </c>
      <c r="C345" s="175" t="s">
        <v>949</v>
      </c>
      <c r="D345" s="175" t="s">
        <v>40</v>
      </c>
      <c r="E345" s="176">
        <v>43461</v>
      </c>
      <c r="F345" s="175" t="s">
        <v>47</v>
      </c>
      <c r="G345" s="175" t="s">
        <v>48</v>
      </c>
      <c r="H345" s="175"/>
      <c r="I345" s="175">
        <v>3</v>
      </c>
      <c r="J345" s="175">
        <v>36</v>
      </c>
      <c r="K345" s="177">
        <v>600000</v>
      </c>
      <c r="L345" s="177">
        <v>600000</v>
      </c>
      <c r="M345" s="177">
        <v>346800</v>
      </c>
      <c r="N345" s="175" t="s">
        <v>1</v>
      </c>
      <c r="O345" s="175" t="s">
        <v>1</v>
      </c>
      <c r="P345" s="175" t="s">
        <v>1</v>
      </c>
      <c r="Q345" s="177">
        <v>208200</v>
      </c>
      <c r="R345" s="178" t="s">
        <v>2310</v>
      </c>
      <c r="S345" s="175" t="s">
        <v>1</v>
      </c>
      <c r="T345" s="175" t="s">
        <v>1</v>
      </c>
      <c r="U345" s="177">
        <v>600000</v>
      </c>
      <c r="V345" s="177">
        <v>45000</v>
      </c>
      <c r="W345" s="175" t="s">
        <v>1</v>
      </c>
      <c r="X345" s="175" t="s">
        <v>1</v>
      </c>
      <c r="Y345" s="175" t="s">
        <v>1</v>
      </c>
      <c r="Z345" s="179">
        <v>44203</v>
      </c>
    </row>
    <row r="346" spans="1:26" ht="51" x14ac:dyDescent="0.25">
      <c r="A346" s="174">
        <v>2</v>
      </c>
      <c r="B346" s="175" t="s">
        <v>950</v>
      </c>
      <c r="C346" s="175" t="s">
        <v>951</v>
      </c>
      <c r="D346" s="175" t="s">
        <v>40</v>
      </c>
      <c r="E346" s="176">
        <v>43441</v>
      </c>
      <c r="F346" s="175" t="s">
        <v>54</v>
      </c>
      <c r="G346" s="175" t="s">
        <v>55</v>
      </c>
      <c r="H346" s="175"/>
      <c r="I346" s="175">
        <v>1</v>
      </c>
      <c r="J346" s="175">
        <v>36</v>
      </c>
      <c r="K346" s="177">
        <v>644000</v>
      </c>
      <c r="L346" s="177">
        <v>644000</v>
      </c>
      <c r="M346" s="177">
        <v>372232</v>
      </c>
      <c r="N346" s="175" t="s">
        <v>1</v>
      </c>
      <c r="O346" s="175" t="s">
        <v>1</v>
      </c>
      <c r="P346" s="175" t="s">
        <v>1</v>
      </c>
      <c r="Q346" s="177">
        <v>223468</v>
      </c>
      <c r="R346" s="178" t="s">
        <v>2310</v>
      </c>
      <c r="S346" s="175" t="s">
        <v>1</v>
      </c>
      <c r="T346" s="175" t="s">
        <v>1</v>
      </c>
      <c r="U346" s="177">
        <v>595700</v>
      </c>
      <c r="V346" s="175" t="s">
        <v>1</v>
      </c>
      <c r="W346" s="177">
        <v>48300</v>
      </c>
      <c r="X346" s="175" t="s">
        <v>1</v>
      </c>
      <c r="Y346" s="175" t="s">
        <v>1</v>
      </c>
      <c r="Z346" s="179">
        <v>44203</v>
      </c>
    </row>
    <row r="347" spans="1:26" ht="51" x14ac:dyDescent="0.25">
      <c r="A347" s="174">
        <v>2</v>
      </c>
      <c r="B347" s="175" t="s">
        <v>952</v>
      </c>
      <c r="C347" s="175" t="s">
        <v>953</v>
      </c>
      <c r="D347" s="175" t="s">
        <v>40</v>
      </c>
      <c r="E347" s="176">
        <v>43461</v>
      </c>
      <c r="F347" s="175" t="s">
        <v>485</v>
      </c>
      <c r="G347" s="175" t="s">
        <v>486</v>
      </c>
      <c r="H347" s="175"/>
      <c r="I347" s="175">
        <v>1</v>
      </c>
      <c r="J347" s="175">
        <v>36</v>
      </c>
      <c r="K347" s="177">
        <v>368590.32</v>
      </c>
      <c r="L347" s="177">
        <v>368590.32</v>
      </c>
      <c r="M347" s="177">
        <v>213045.2</v>
      </c>
      <c r="N347" s="175" t="s">
        <v>1</v>
      </c>
      <c r="O347" s="175" t="s">
        <v>1</v>
      </c>
      <c r="P347" s="175" t="s">
        <v>1</v>
      </c>
      <c r="Q347" s="177">
        <v>127900.84</v>
      </c>
      <c r="R347" s="178" t="s">
        <v>2310</v>
      </c>
      <c r="S347" s="175" t="s">
        <v>1</v>
      </c>
      <c r="T347" s="175" t="s">
        <v>1</v>
      </c>
      <c r="U347" s="177">
        <v>340946.04</v>
      </c>
      <c r="V347" s="175" t="s">
        <v>1</v>
      </c>
      <c r="W347" s="177">
        <v>27644.28</v>
      </c>
      <c r="X347" s="175" t="s">
        <v>1</v>
      </c>
      <c r="Y347" s="175" t="s">
        <v>1</v>
      </c>
      <c r="Z347" s="179">
        <v>44203</v>
      </c>
    </row>
    <row r="348" spans="1:26" ht="63.75" x14ac:dyDescent="0.25">
      <c r="A348" s="174">
        <v>2</v>
      </c>
      <c r="B348" s="175" t="s">
        <v>954</v>
      </c>
      <c r="C348" s="175" t="s">
        <v>955</v>
      </c>
      <c r="D348" s="175" t="s">
        <v>40</v>
      </c>
      <c r="E348" s="176">
        <v>43441</v>
      </c>
      <c r="F348" s="175" t="s">
        <v>485</v>
      </c>
      <c r="G348" s="175" t="s">
        <v>486</v>
      </c>
      <c r="H348" s="175"/>
      <c r="I348" s="175">
        <v>1</v>
      </c>
      <c r="J348" s="175">
        <v>36</v>
      </c>
      <c r="K348" s="177">
        <v>440130.16</v>
      </c>
      <c r="L348" s="177">
        <v>440130.16</v>
      </c>
      <c r="M348" s="177">
        <v>254395.23</v>
      </c>
      <c r="N348" s="175" t="s">
        <v>1</v>
      </c>
      <c r="O348" s="175" t="s">
        <v>1</v>
      </c>
      <c r="P348" s="175" t="s">
        <v>1</v>
      </c>
      <c r="Q348" s="177">
        <v>152725.17000000001</v>
      </c>
      <c r="R348" s="178" t="s">
        <v>2310</v>
      </c>
      <c r="S348" s="175" t="s">
        <v>1</v>
      </c>
      <c r="T348" s="175" t="s">
        <v>1</v>
      </c>
      <c r="U348" s="177">
        <v>407120.4</v>
      </c>
      <c r="V348" s="175" t="s">
        <v>1</v>
      </c>
      <c r="W348" s="177">
        <v>33009.760000000002</v>
      </c>
      <c r="X348" s="175" t="s">
        <v>1</v>
      </c>
      <c r="Y348" s="175" t="s">
        <v>1</v>
      </c>
      <c r="Z348" s="179">
        <v>44203</v>
      </c>
    </row>
    <row r="349" spans="1:26" ht="25.5" x14ac:dyDescent="0.25">
      <c r="A349" s="174">
        <v>2</v>
      </c>
      <c r="B349" s="175" t="s">
        <v>956</v>
      </c>
      <c r="C349" s="175" t="s">
        <v>957</v>
      </c>
      <c r="D349" s="175" t="s">
        <v>958</v>
      </c>
      <c r="E349" s="176">
        <v>43856</v>
      </c>
      <c r="F349" s="175" t="s">
        <v>213</v>
      </c>
      <c r="G349" s="175" t="s">
        <v>214</v>
      </c>
      <c r="H349" s="175"/>
      <c r="I349" s="175">
        <v>1</v>
      </c>
      <c r="J349" s="175">
        <v>36</v>
      </c>
      <c r="K349" s="177">
        <v>1021794.8</v>
      </c>
      <c r="L349" s="177">
        <v>972864.8</v>
      </c>
      <c r="M349" s="177">
        <v>598911.06000000006</v>
      </c>
      <c r="N349" s="175" t="s">
        <v>1</v>
      </c>
      <c r="O349" s="175" t="s">
        <v>1</v>
      </c>
      <c r="P349" s="175" t="s">
        <v>1</v>
      </c>
      <c r="Q349" s="175" t="s">
        <v>1</v>
      </c>
      <c r="R349" s="178" t="s">
        <v>2201</v>
      </c>
      <c r="S349" s="175" t="s">
        <v>1</v>
      </c>
      <c r="T349" s="175" t="s">
        <v>1</v>
      </c>
      <c r="U349" s="177">
        <v>598911.06000000006</v>
      </c>
      <c r="V349" s="175" t="s">
        <v>1</v>
      </c>
      <c r="W349" s="177">
        <v>373953.74</v>
      </c>
      <c r="X349" s="175" t="s">
        <v>1</v>
      </c>
      <c r="Y349" s="177">
        <v>48930</v>
      </c>
      <c r="Z349" s="179">
        <v>44203</v>
      </c>
    </row>
    <row r="350" spans="1:26" ht="63.75" x14ac:dyDescent="0.25">
      <c r="A350" s="174">
        <v>2</v>
      </c>
      <c r="B350" s="175" t="s">
        <v>959</v>
      </c>
      <c r="C350" s="175" t="s">
        <v>960</v>
      </c>
      <c r="D350" s="175" t="s">
        <v>40</v>
      </c>
      <c r="E350" s="176">
        <v>43441</v>
      </c>
      <c r="F350" s="175" t="s">
        <v>54</v>
      </c>
      <c r="G350" s="175" t="s">
        <v>55</v>
      </c>
      <c r="H350" s="175" t="s">
        <v>961</v>
      </c>
      <c r="I350" s="175">
        <v>2</v>
      </c>
      <c r="J350" s="175">
        <v>36</v>
      </c>
      <c r="K350" s="177">
        <v>647500</v>
      </c>
      <c r="L350" s="177">
        <v>647500</v>
      </c>
      <c r="M350" s="177">
        <v>374255</v>
      </c>
      <c r="N350" s="175" t="s">
        <v>1</v>
      </c>
      <c r="O350" s="175" t="s">
        <v>1</v>
      </c>
      <c r="P350" s="175" t="s">
        <v>1</v>
      </c>
      <c r="Q350" s="177">
        <v>224682.5</v>
      </c>
      <c r="R350" s="178" t="s">
        <v>2310</v>
      </c>
      <c r="S350" s="175" t="s">
        <v>1</v>
      </c>
      <c r="T350" s="175" t="s">
        <v>1</v>
      </c>
      <c r="U350" s="177">
        <v>608655</v>
      </c>
      <c r="V350" s="177">
        <v>9717.5</v>
      </c>
      <c r="W350" s="177">
        <v>38845</v>
      </c>
      <c r="X350" s="175" t="s">
        <v>1</v>
      </c>
      <c r="Y350" s="175" t="s">
        <v>1</v>
      </c>
      <c r="Z350" s="179">
        <v>44203</v>
      </c>
    </row>
    <row r="351" spans="1:26" ht="38.25" x14ac:dyDescent="0.25">
      <c r="A351" s="174">
        <v>2</v>
      </c>
      <c r="B351" s="175" t="s">
        <v>962</v>
      </c>
      <c r="C351" s="175" t="s">
        <v>963</v>
      </c>
      <c r="D351" s="175" t="s">
        <v>40</v>
      </c>
      <c r="E351" s="176">
        <v>43441</v>
      </c>
      <c r="F351" s="175" t="s">
        <v>54</v>
      </c>
      <c r="G351" s="175" t="s">
        <v>55</v>
      </c>
      <c r="H351" s="175" t="s">
        <v>964</v>
      </c>
      <c r="I351" s="175">
        <v>3</v>
      </c>
      <c r="J351" s="175">
        <v>36</v>
      </c>
      <c r="K351" s="177">
        <v>648595</v>
      </c>
      <c r="L351" s="177">
        <v>648595</v>
      </c>
      <c r="M351" s="177">
        <v>374887.91</v>
      </c>
      <c r="N351" s="175" t="s">
        <v>1</v>
      </c>
      <c r="O351" s="175" t="s">
        <v>1</v>
      </c>
      <c r="P351" s="175" t="s">
        <v>1</v>
      </c>
      <c r="Q351" s="177">
        <v>225062.47</v>
      </c>
      <c r="R351" s="178" t="s">
        <v>2310</v>
      </c>
      <c r="S351" s="175" t="s">
        <v>1</v>
      </c>
      <c r="T351" s="175" t="s">
        <v>1</v>
      </c>
      <c r="U351" s="177">
        <v>621143.06999999995</v>
      </c>
      <c r="V351" s="177">
        <v>21192.69</v>
      </c>
      <c r="W351" s="177">
        <v>27451.93</v>
      </c>
      <c r="X351" s="175" t="s">
        <v>1</v>
      </c>
      <c r="Y351" s="175" t="s">
        <v>1</v>
      </c>
      <c r="Z351" s="179">
        <v>44203</v>
      </c>
    </row>
    <row r="352" spans="1:26" ht="25.5" x14ac:dyDescent="0.25">
      <c r="A352" s="174">
        <v>2</v>
      </c>
      <c r="B352" s="175" t="s">
        <v>965</v>
      </c>
      <c r="C352" s="175" t="s">
        <v>966</v>
      </c>
      <c r="D352" s="175" t="s">
        <v>40</v>
      </c>
      <c r="E352" s="176">
        <v>43461</v>
      </c>
      <c r="F352" s="175" t="s">
        <v>54</v>
      </c>
      <c r="G352" s="175" t="s">
        <v>55</v>
      </c>
      <c r="H352" s="175" t="s">
        <v>967</v>
      </c>
      <c r="I352" s="175">
        <v>2</v>
      </c>
      <c r="J352" s="175">
        <v>36</v>
      </c>
      <c r="K352" s="177">
        <v>642661.39</v>
      </c>
      <c r="L352" s="177">
        <v>642661.39</v>
      </c>
      <c r="M352" s="177">
        <v>371458.3</v>
      </c>
      <c r="N352" s="175" t="s">
        <v>1</v>
      </c>
      <c r="O352" s="175" t="s">
        <v>1</v>
      </c>
      <c r="P352" s="175" t="s">
        <v>1</v>
      </c>
      <c r="Q352" s="177">
        <v>223003.5</v>
      </c>
      <c r="R352" s="178" t="s">
        <v>2310</v>
      </c>
      <c r="S352" s="175" t="s">
        <v>1</v>
      </c>
      <c r="T352" s="175" t="s">
        <v>1</v>
      </c>
      <c r="U352" s="177">
        <v>594461.80000000005</v>
      </c>
      <c r="V352" s="175" t="s">
        <v>1</v>
      </c>
      <c r="W352" s="177">
        <v>48199.59</v>
      </c>
      <c r="X352" s="175" t="s">
        <v>1</v>
      </c>
      <c r="Y352" s="175" t="s">
        <v>1</v>
      </c>
      <c r="Z352" s="179">
        <v>44203</v>
      </c>
    </row>
    <row r="353" spans="1:26" ht="51" x14ac:dyDescent="0.25">
      <c r="A353" s="174">
        <v>2</v>
      </c>
      <c r="B353" s="175" t="s">
        <v>968</v>
      </c>
      <c r="C353" s="175" t="s">
        <v>969</v>
      </c>
      <c r="D353" s="175" t="s">
        <v>104</v>
      </c>
      <c r="E353" s="176">
        <v>43564</v>
      </c>
      <c r="F353" s="175" t="s">
        <v>850</v>
      </c>
      <c r="G353" s="175" t="s">
        <v>851</v>
      </c>
      <c r="H353" s="175" t="s">
        <v>970</v>
      </c>
      <c r="I353" s="175">
        <v>3</v>
      </c>
      <c r="J353" s="175">
        <v>36</v>
      </c>
      <c r="K353" s="177">
        <v>805201.35</v>
      </c>
      <c r="L353" s="177">
        <v>792361.23</v>
      </c>
      <c r="M353" s="177">
        <v>570607.85</v>
      </c>
      <c r="N353" s="175" t="s">
        <v>1</v>
      </c>
      <c r="O353" s="175" t="s">
        <v>1</v>
      </c>
      <c r="P353" s="175" t="s">
        <v>1</v>
      </c>
      <c r="Q353" s="175" t="s">
        <v>1</v>
      </c>
      <c r="R353" s="178" t="s">
        <v>2201</v>
      </c>
      <c r="S353" s="175" t="s">
        <v>1</v>
      </c>
      <c r="T353" s="175" t="s">
        <v>1</v>
      </c>
      <c r="U353" s="177">
        <v>570607.85</v>
      </c>
      <c r="V353" s="175" t="s">
        <v>1</v>
      </c>
      <c r="W353" s="177">
        <v>221753.38</v>
      </c>
      <c r="X353" s="175" t="s">
        <v>1</v>
      </c>
      <c r="Y353" s="177">
        <v>12840.12</v>
      </c>
      <c r="Z353" s="179">
        <v>44203</v>
      </c>
    </row>
    <row r="354" spans="1:26" ht="25.5" x14ac:dyDescent="0.25">
      <c r="A354" s="174">
        <v>2</v>
      </c>
      <c r="B354" s="175" t="s">
        <v>971</v>
      </c>
      <c r="C354" s="175" t="s">
        <v>972</v>
      </c>
      <c r="D354" s="175" t="s">
        <v>40</v>
      </c>
      <c r="E354" s="176">
        <v>43462</v>
      </c>
      <c r="F354" s="175" t="s">
        <v>54</v>
      </c>
      <c r="G354" s="175" t="s">
        <v>55</v>
      </c>
      <c r="H354" s="175"/>
      <c r="I354" s="175">
        <v>1</v>
      </c>
      <c r="J354" s="175">
        <v>36</v>
      </c>
      <c r="K354" s="177">
        <v>641868.75</v>
      </c>
      <c r="L354" s="177">
        <v>641868.75</v>
      </c>
      <c r="M354" s="177">
        <v>371000.14</v>
      </c>
      <c r="N354" s="175" t="s">
        <v>1</v>
      </c>
      <c r="O354" s="175" t="s">
        <v>1</v>
      </c>
      <c r="P354" s="175" t="s">
        <v>1</v>
      </c>
      <c r="Q354" s="177">
        <v>222728.45</v>
      </c>
      <c r="R354" s="178" t="s">
        <v>2310</v>
      </c>
      <c r="S354" s="175" t="s">
        <v>1</v>
      </c>
      <c r="T354" s="175" t="s">
        <v>1</v>
      </c>
      <c r="U354" s="177">
        <v>593728.59</v>
      </c>
      <c r="V354" s="175" t="s">
        <v>1</v>
      </c>
      <c r="W354" s="177">
        <v>48140.160000000003</v>
      </c>
      <c r="X354" s="175" t="s">
        <v>1</v>
      </c>
      <c r="Y354" s="175" t="s">
        <v>1</v>
      </c>
      <c r="Z354" s="179">
        <v>44203</v>
      </c>
    </row>
    <row r="355" spans="1:26" ht="51" x14ac:dyDescent="0.25">
      <c r="A355" s="174">
        <v>2</v>
      </c>
      <c r="B355" s="175" t="s">
        <v>973</v>
      </c>
      <c r="C355" s="175" t="s">
        <v>974</v>
      </c>
      <c r="D355" s="175" t="s">
        <v>104</v>
      </c>
      <c r="E355" s="176">
        <v>43544</v>
      </c>
      <c r="F355" s="175" t="s">
        <v>301</v>
      </c>
      <c r="G355" s="175" t="s">
        <v>302</v>
      </c>
      <c r="H355" s="175" t="s">
        <v>605</v>
      </c>
      <c r="I355" s="175">
        <v>2</v>
      </c>
      <c r="J355" s="175">
        <v>36</v>
      </c>
      <c r="K355" s="177">
        <v>650047.47</v>
      </c>
      <c r="L355" s="177">
        <v>646847.47</v>
      </c>
      <c r="M355" s="177">
        <v>373877.84</v>
      </c>
      <c r="N355" s="175" t="s">
        <v>1</v>
      </c>
      <c r="O355" s="175" t="s">
        <v>1</v>
      </c>
      <c r="P355" s="175" t="s">
        <v>1</v>
      </c>
      <c r="Q355" s="177">
        <v>224456.07</v>
      </c>
      <c r="R355" s="178" t="s">
        <v>2310</v>
      </c>
      <c r="S355" s="175" t="s">
        <v>1</v>
      </c>
      <c r="T355" s="175" t="s">
        <v>1</v>
      </c>
      <c r="U355" s="177">
        <v>598333.91</v>
      </c>
      <c r="V355" s="175" t="s">
        <v>1</v>
      </c>
      <c r="W355" s="177">
        <v>48513.56</v>
      </c>
      <c r="X355" s="175" t="s">
        <v>1</v>
      </c>
      <c r="Y355" s="177">
        <v>3200</v>
      </c>
      <c r="Z355" s="179">
        <v>44203</v>
      </c>
    </row>
    <row r="356" spans="1:26" ht="38.25" x14ac:dyDescent="0.25">
      <c r="A356" s="174">
        <v>2</v>
      </c>
      <c r="B356" s="175" t="s">
        <v>975</v>
      </c>
      <c r="C356" s="175" t="s">
        <v>976</v>
      </c>
      <c r="D356" s="175" t="s">
        <v>40</v>
      </c>
      <c r="E356" s="176">
        <v>43462</v>
      </c>
      <c r="F356" s="175" t="s">
        <v>54</v>
      </c>
      <c r="G356" s="175" t="s">
        <v>55</v>
      </c>
      <c r="H356" s="175" t="s">
        <v>977</v>
      </c>
      <c r="I356" s="175">
        <v>1</v>
      </c>
      <c r="J356" s="175">
        <v>30</v>
      </c>
      <c r="K356" s="177">
        <v>640910</v>
      </c>
      <c r="L356" s="177">
        <v>640910</v>
      </c>
      <c r="M356" s="177">
        <v>370445.98</v>
      </c>
      <c r="N356" s="175" t="s">
        <v>1</v>
      </c>
      <c r="O356" s="175" t="s">
        <v>1</v>
      </c>
      <c r="P356" s="175" t="s">
        <v>1</v>
      </c>
      <c r="Q356" s="177">
        <v>222395.77</v>
      </c>
      <c r="R356" s="178" t="s">
        <v>2310</v>
      </c>
      <c r="S356" s="175" t="s">
        <v>1</v>
      </c>
      <c r="T356" s="175" t="s">
        <v>1</v>
      </c>
      <c r="U356" s="177">
        <v>611941.75</v>
      </c>
      <c r="V356" s="177">
        <v>19100</v>
      </c>
      <c r="W356" s="177">
        <v>28968.25</v>
      </c>
      <c r="X356" s="175" t="s">
        <v>1</v>
      </c>
      <c r="Y356" s="175" t="s">
        <v>1</v>
      </c>
      <c r="Z356" s="179">
        <v>44203</v>
      </c>
    </row>
    <row r="357" spans="1:26" ht="25.5" x14ac:dyDescent="0.25">
      <c r="A357" s="174">
        <v>2</v>
      </c>
      <c r="B357" s="175" t="s">
        <v>978</v>
      </c>
      <c r="C357" s="175" t="s">
        <v>979</v>
      </c>
      <c r="D357" s="175" t="s">
        <v>40</v>
      </c>
      <c r="E357" s="176">
        <v>43462</v>
      </c>
      <c r="F357" s="175" t="s">
        <v>54</v>
      </c>
      <c r="G357" s="175" t="s">
        <v>55</v>
      </c>
      <c r="H357" s="175"/>
      <c r="I357" s="175">
        <v>1</v>
      </c>
      <c r="J357" s="175">
        <v>24</v>
      </c>
      <c r="K357" s="177">
        <v>184330</v>
      </c>
      <c r="L357" s="177">
        <v>184330</v>
      </c>
      <c r="M357" s="177">
        <v>106542.74</v>
      </c>
      <c r="N357" s="175" t="s">
        <v>1</v>
      </c>
      <c r="O357" s="175" t="s">
        <v>1</v>
      </c>
      <c r="P357" s="175" t="s">
        <v>1</v>
      </c>
      <c r="Q357" s="177">
        <v>63962.51</v>
      </c>
      <c r="R357" s="178" t="s">
        <v>2310</v>
      </c>
      <c r="S357" s="175" t="s">
        <v>1</v>
      </c>
      <c r="T357" s="175" t="s">
        <v>1</v>
      </c>
      <c r="U357" s="177">
        <v>175113.5</v>
      </c>
      <c r="V357" s="177">
        <v>4608.25</v>
      </c>
      <c r="W357" s="177">
        <v>9216.5</v>
      </c>
      <c r="X357" s="175" t="s">
        <v>1</v>
      </c>
      <c r="Y357" s="175" t="s">
        <v>1</v>
      </c>
      <c r="Z357" s="179">
        <v>44203</v>
      </c>
    </row>
    <row r="358" spans="1:26" ht="38.25" x14ac:dyDescent="0.25">
      <c r="A358" s="174">
        <v>2</v>
      </c>
      <c r="B358" s="175" t="s">
        <v>980</v>
      </c>
      <c r="C358" s="175" t="s">
        <v>981</v>
      </c>
      <c r="D358" s="175" t="s">
        <v>40</v>
      </c>
      <c r="E358" s="176">
        <v>43441</v>
      </c>
      <c r="F358" s="175" t="s">
        <v>83</v>
      </c>
      <c r="G358" s="175" t="s">
        <v>84</v>
      </c>
      <c r="H358" s="175" t="s">
        <v>2332</v>
      </c>
      <c r="I358" s="175">
        <v>1</v>
      </c>
      <c r="J358" s="175">
        <v>36</v>
      </c>
      <c r="K358" s="177">
        <v>640000</v>
      </c>
      <c r="L358" s="177">
        <v>640000</v>
      </c>
      <c r="M358" s="177">
        <v>369920.01</v>
      </c>
      <c r="N358" s="175" t="s">
        <v>1</v>
      </c>
      <c r="O358" s="175" t="s">
        <v>1</v>
      </c>
      <c r="P358" s="175" t="s">
        <v>1</v>
      </c>
      <c r="Q358" s="177">
        <v>222080</v>
      </c>
      <c r="R358" s="178" t="s">
        <v>2310</v>
      </c>
      <c r="S358" s="175" t="s">
        <v>1</v>
      </c>
      <c r="T358" s="175" t="s">
        <v>1</v>
      </c>
      <c r="U358" s="177">
        <v>630400.01</v>
      </c>
      <c r="V358" s="177">
        <v>38400</v>
      </c>
      <c r="W358" s="177">
        <v>9599.99</v>
      </c>
      <c r="X358" s="175" t="s">
        <v>1</v>
      </c>
      <c r="Y358" s="175" t="s">
        <v>1</v>
      </c>
      <c r="Z358" s="179">
        <v>44203</v>
      </c>
    </row>
    <row r="359" spans="1:26" ht="38.25" x14ac:dyDescent="0.25">
      <c r="A359" s="174">
        <v>2</v>
      </c>
      <c r="B359" s="175" t="s">
        <v>983</v>
      </c>
      <c r="C359" s="175" t="s">
        <v>984</v>
      </c>
      <c r="D359" s="175" t="s">
        <v>40</v>
      </c>
      <c r="E359" s="176">
        <v>43462</v>
      </c>
      <c r="F359" s="175" t="s">
        <v>47</v>
      </c>
      <c r="G359" s="175" t="s">
        <v>48</v>
      </c>
      <c r="H359" s="175"/>
      <c r="I359" s="175">
        <v>1</v>
      </c>
      <c r="J359" s="175">
        <v>36</v>
      </c>
      <c r="K359" s="177">
        <v>597745.68999999994</v>
      </c>
      <c r="L359" s="177">
        <v>597745.68999999994</v>
      </c>
      <c r="M359" s="177">
        <v>345497</v>
      </c>
      <c r="N359" s="175" t="s">
        <v>1</v>
      </c>
      <c r="O359" s="175" t="s">
        <v>1</v>
      </c>
      <c r="P359" s="175" t="s">
        <v>1</v>
      </c>
      <c r="Q359" s="177">
        <v>207417.76</v>
      </c>
      <c r="R359" s="178" t="s">
        <v>2310</v>
      </c>
      <c r="S359" s="175" t="s">
        <v>1</v>
      </c>
      <c r="T359" s="175" t="s">
        <v>1</v>
      </c>
      <c r="U359" s="177">
        <v>552914.76</v>
      </c>
      <c r="V359" s="175" t="s">
        <v>1</v>
      </c>
      <c r="W359" s="177">
        <v>44830.93</v>
      </c>
      <c r="X359" s="175" t="s">
        <v>1</v>
      </c>
      <c r="Y359" s="175" t="s">
        <v>1</v>
      </c>
      <c r="Z359" s="179">
        <v>44203</v>
      </c>
    </row>
    <row r="360" spans="1:26" ht="38.25" x14ac:dyDescent="0.25">
      <c r="A360" s="174">
        <v>2</v>
      </c>
      <c r="B360" s="175" t="s">
        <v>985</v>
      </c>
      <c r="C360" s="175" t="s">
        <v>986</v>
      </c>
      <c r="D360" s="175" t="s">
        <v>40</v>
      </c>
      <c r="E360" s="176">
        <v>43461</v>
      </c>
      <c r="F360" s="175" t="s">
        <v>36</v>
      </c>
      <c r="G360" s="175" t="s">
        <v>37</v>
      </c>
      <c r="H360" s="175"/>
      <c r="I360" s="175">
        <v>1</v>
      </c>
      <c r="J360" s="175">
        <v>36</v>
      </c>
      <c r="K360" s="177">
        <v>577539.93000000005</v>
      </c>
      <c r="L360" s="177">
        <v>577539.93000000005</v>
      </c>
      <c r="M360" s="177">
        <v>333818.07</v>
      </c>
      <c r="N360" s="175" t="s">
        <v>1</v>
      </c>
      <c r="O360" s="175" t="s">
        <v>1</v>
      </c>
      <c r="P360" s="175" t="s">
        <v>1</v>
      </c>
      <c r="Q360" s="177">
        <v>200406.36</v>
      </c>
      <c r="R360" s="178" t="s">
        <v>2310</v>
      </c>
      <c r="S360" s="175" t="s">
        <v>1</v>
      </c>
      <c r="T360" s="175" t="s">
        <v>1</v>
      </c>
      <c r="U360" s="177">
        <v>577539.93000000005</v>
      </c>
      <c r="V360" s="177">
        <v>43315.5</v>
      </c>
      <c r="W360" s="175" t="s">
        <v>1</v>
      </c>
      <c r="X360" s="175" t="s">
        <v>1</v>
      </c>
      <c r="Y360" s="175" t="s">
        <v>1</v>
      </c>
      <c r="Z360" s="179">
        <v>44203</v>
      </c>
    </row>
    <row r="361" spans="1:26" ht="38.25" x14ac:dyDescent="0.25">
      <c r="A361" s="174">
        <v>2</v>
      </c>
      <c r="B361" s="175" t="s">
        <v>987</v>
      </c>
      <c r="C361" s="175" t="s">
        <v>988</v>
      </c>
      <c r="D361" s="175" t="s">
        <v>40</v>
      </c>
      <c r="E361" s="176">
        <v>43441</v>
      </c>
      <c r="F361" s="175" t="s">
        <v>989</v>
      </c>
      <c r="G361" s="175" t="s">
        <v>990</v>
      </c>
      <c r="H361" s="175"/>
      <c r="I361" s="175">
        <v>1</v>
      </c>
      <c r="J361" s="175">
        <v>36</v>
      </c>
      <c r="K361" s="177">
        <v>815000</v>
      </c>
      <c r="L361" s="177">
        <v>809055</v>
      </c>
      <c r="M361" s="177">
        <v>568465</v>
      </c>
      <c r="N361" s="175" t="s">
        <v>1</v>
      </c>
      <c r="O361" s="175" t="s">
        <v>1</v>
      </c>
      <c r="P361" s="175" t="s">
        <v>1</v>
      </c>
      <c r="Q361" s="175" t="s">
        <v>1</v>
      </c>
      <c r="R361" s="178" t="s">
        <v>2201</v>
      </c>
      <c r="S361" s="175" t="s">
        <v>1</v>
      </c>
      <c r="T361" s="175" t="s">
        <v>1</v>
      </c>
      <c r="U361" s="177">
        <v>568465</v>
      </c>
      <c r="V361" s="175" t="s">
        <v>1</v>
      </c>
      <c r="W361" s="177">
        <v>240590</v>
      </c>
      <c r="X361" s="175" t="s">
        <v>1</v>
      </c>
      <c r="Y361" s="177">
        <v>5945</v>
      </c>
      <c r="Z361" s="179">
        <v>44203</v>
      </c>
    </row>
    <row r="362" spans="1:26" ht="63.75" x14ac:dyDescent="0.25">
      <c r="A362" s="174">
        <v>2</v>
      </c>
      <c r="B362" s="175" t="s">
        <v>991</v>
      </c>
      <c r="C362" s="175" t="s">
        <v>992</v>
      </c>
      <c r="D362" s="175" t="s">
        <v>40</v>
      </c>
      <c r="E362" s="176">
        <v>43461</v>
      </c>
      <c r="F362" s="175" t="s">
        <v>54</v>
      </c>
      <c r="G362" s="175" t="s">
        <v>55</v>
      </c>
      <c r="H362" s="175" t="s">
        <v>180</v>
      </c>
      <c r="I362" s="175">
        <v>2</v>
      </c>
      <c r="J362" s="175">
        <v>36</v>
      </c>
      <c r="K362" s="177">
        <v>646677.99</v>
      </c>
      <c r="L362" s="177">
        <v>646677.99</v>
      </c>
      <c r="M362" s="177">
        <v>373779.88</v>
      </c>
      <c r="N362" s="175" t="s">
        <v>1</v>
      </c>
      <c r="O362" s="175" t="s">
        <v>1</v>
      </c>
      <c r="P362" s="175" t="s">
        <v>1</v>
      </c>
      <c r="Q362" s="177">
        <v>224397.26</v>
      </c>
      <c r="R362" s="178" t="s">
        <v>2310</v>
      </c>
      <c r="S362" s="175" t="s">
        <v>1</v>
      </c>
      <c r="T362" s="175" t="s">
        <v>1</v>
      </c>
      <c r="U362" s="177">
        <v>614344.09</v>
      </c>
      <c r="V362" s="177">
        <v>16166.95</v>
      </c>
      <c r="W362" s="177">
        <v>32333.9</v>
      </c>
      <c r="X362" s="175" t="s">
        <v>1</v>
      </c>
      <c r="Y362" s="175" t="s">
        <v>1</v>
      </c>
      <c r="Z362" s="179">
        <v>44203</v>
      </c>
    </row>
    <row r="363" spans="1:26" ht="25.5" x14ac:dyDescent="0.25">
      <c r="A363" s="174">
        <v>2</v>
      </c>
      <c r="B363" s="175" t="s">
        <v>993</v>
      </c>
      <c r="C363" s="175" t="s">
        <v>994</v>
      </c>
      <c r="D363" s="175" t="s">
        <v>104</v>
      </c>
      <c r="E363" s="176">
        <v>43552</v>
      </c>
      <c r="F363" s="175" t="s">
        <v>54</v>
      </c>
      <c r="G363" s="175" t="s">
        <v>55</v>
      </c>
      <c r="H363" s="175" t="s">
        <v>995</v>
      </c>
      <c r="I363" s="175">
        <v>2</v>
      </c>
      <c r="J363" s="175">
        <v>36</v>
      </c>
      <c r="K363" s="177">
        <v>639498</v>
      </c>
      <c r="L363" s="177">
        <v>639498</v>
      </c>
      <c r="M363" s="177">
        <v>369629.84</v>
      </c>
      <c r="N363" s="175" t="s">
        <v>1</v>
      </c>
      <c r="O363" s="175" t="s">
        <v>1</v>
      </c>
      <c r="P363" s="175" t="s">
        <v>1</v>
      </c>
      <c r="Q363" s="177">
        <v>221905.8</v>
      </c>
      <c r="R363" s="178" t="s">
        <v>2310</v>
      </c>
      <c r="S363" s="175" t="s">
        <v>1</v>
      </c>
      <c r="T363" s="175" t="s">
        <v>1</v>
      </c>
      <c r="U363" s="177">
        <v>602684.85</v>
      </c>
      <c r="V363" s="177">
        <v>11149.21</v>
      </c>
      <c r="W363" s="177">
        <v>36813.15</v>
      </c>
      <c r="X363" s="175" t="s">
        <v>1</v>
      </c>
      <c r="Y363" s="175" t="s">
        <v>1</v>
      </c>
      <c r="Z363" s="179">
        <v>44203</v>
      </c>
    </row>
    <row r="364" spans="1:26" ht="63.75" x14ac:dyDescent="0.25">
      <c r="A364" s="174">
        <v>2</v>
      </c>
      <c r="B364" s="175" t="s">
        <v>996</v>
      </c>
      <c r="C364" s="175" t="s">
        <v>997</v>
      </c>
      <c r="D364" s="175" t="s">
        <v>40</v>
      </c>
      <c r="E364" s="176">
        <v>43461</v>
      </c>
      <c r="F364" s="175" t="s">
        <v>711</v>
      </c>
      <c r="G364" s="175" t="s">
        <v>712</v>
      </c>
      <c r="H364" s="175"/>
      <c r="I364" s="175">
        <v>1</v>
      </c>
      <c r="J364" s="175">
        <v>36</v>
      </c>
      <c r="K364" s="177">
        <v>481927.93</v>
      </c>
      <c r="L364" s="177">
        <v>481927.93</v>
      </c>
      <c r="M364" s="177">
        <v>278554.34000000003</v>
      </c>
      <c r="N364" s="175" t="s">
        <v>1</v>
      </c>
      <c r="O364" s="175" t="s">
        <v>1</v>
      </c>
      <c r="P364" s="175" t="s">
        <v>1</v>
      </c>
      <c r="Q364" s="177">
        <v>167228.99</v>
      </c>
      <c r="R364" s="178" t="s">
        <v>2310</v>
      </c>
      <c r="S364" s="175" t="s">
        <v>1</v>
      </c>
      <c r="T364" s="175" t="s">
        <v>1</v>
      </c>
      <c r="U364" s="177">
        <v>481927.93</v>
      </c>
      <c r="V364" s="177">
        <v>36144.6</v>
      </c>
      <c r="W364" s="175" t="s">
        <v>1</v>
      </c>
      <c r="X364" s="175" t="s">
        <v>1</v>
      </c>
      <c r="Y364" s="175" t="s">
        <v>1</v>
      </c>
      <c r="Z364" s="179">
        <v>44203</v>
      </c>
    </row>
    <row r="365" spans="1:26" ht="25.5" x14ac:dyDescent="0.25">
      <c r="A365" s="174">
        <v>2</v>
      </c>
      <c r="B365" s="175" t="s">
        <v>998</v>
      </c>
      <c r="C365" s="175" t="s">
        <v>999</v>
      </c>
      <c r="D365" s="175" t="s">
        <v>104</v>
      </c>
      <c r="E365" s="176">
        <v>43559</v>
      </c>
      <c r="F365" s="175" t="s">
        <v>99</v>
      </c>
      <c r="G365" s="175" t="s">
        <v>100</v>
      </c>
      <c r="H365" s="175"/>
      <c r="I365" s="175">
        <v>1</v>
      </c>
      <c r="J365" s="175">
        <v>21</v>
      </c>
      <c r="K365" s="177">
        <v>1009736.61</v>
      </c>
      <c r="L365" s="177">
        <v>990353.61</v>
      </c>
      <c r="M365" s="177">
        <v>595355.54</v>
      </c>
      <c r="N365" s="175" t="s">
        <v>1</v>
      </c>
      <c r="O365" s="175" t="s">
        <v>1</v>
      </c>
      <c r="P365" s="175" t="s">
        <v>1</v>
      </c>
      <c r="Q365" s="175" t="s">
        <v>1</v>
      </c>
      <c r="R365" s="178" t="s">
        <v>2201</v>
      </c>
      <c r="S365" s="175" t="s">
        <v>1</v>
      </c>
      <c r="T365" s="175" t="s">
        <v>1</v>
      </c>
      <c r="U365" s="177">
        <v>595355.54</v>
      </c>
      <c r="V365" s="175" t="s">
        <v>1</v>
      </c>
      <c r="W365" s="177">
        <v>394998.07</v>
      </c>
      <c r="X365" s="175" t="s">
        <v>1</v>
      </c>
      <c r="Y365" s="177">
        <v>19383</v>
      </c>
      <c r="Z365" s="179">
        <v>44203</v>
      </c>
    </row>
    <row r="366" spans="1:26" ht="25.5" x14ac:dyDescent="0.25">
      <c r="A366" s="174">
        <v>2</v>
      </c>
      <c r="B366" s="175" t="s">
        <v>1000</v>
      </c>
      <c r="C366" s="175" t="s">
        <v>1001</v>
      </c>
      <c r="D366" s="175" t="s">
        <v>40</v>
      </c>
      <c r="E366" s="176">
        <v>43461</v>
      </c>
      <c r="F366" s="175" t="s">
        <v>692</v>
      </c>
      <c r="G366" s="175" t="s">
        <v>693</v>
      </c>
      <c r="H366" s="175"/>
      <c r="I366" s="175">
        <v>1</v>
      </c>
      <c r="J366" s="175">
        <v>36</v>
      </c>
      <c r="K366" s="177">
        <v>648648.65</v>
      </c>
      <c r="L366" s="177">
        <v>648648.65</v>
      </c>
      <c r="M366" s="177">
        <v>551351.35</v>
      </c>
      <c r="N366" s="175" t="s">
        <v>1</v>
      </c>
      <c r="O366" s="175" t="s">
        <v>1</v>
      </c>
      <c r="P366" s="175" t="s">
        <v>1</v>
      </c>
      <c r="Q366" s="177">
        <v>48648.639999999999</v>
      </c>
      <c r="R366" s="178" t="s">
        <v>2310</v>
      </c>
      <c r="S366" s="175" t="s">
        <v>1</v>
      </c>
      <c r="T366" s="175" t="s">
        <v>1</v>
      </c>
      <c r="U366" s="177">
        <v>599999.99</v>
      </c>
      <c r="V366" s="175" t="s">
        <v>1</v>
      </c>
      <c r="W366" s="177">
        <v>48648.66</v>
      </c>
      <c r="X366" s="175" t="s">
        <v>1</v>
      </c>
      <c r="Y366" s="175" t="s">
        <v>1</v>
      </c>
      <c r="Z366" s="179">
        <v>44203</v>
      </c>
    </row>
    <row r="367" spans="1:26" ht="38.25" x14ac:dyDescent="0.25">
      <c r="A367" s="174">
        <v>2</v>
      </c>
      <c r="B367" s="175" t="s">
        <v>1002</v>
      </c>
      <c r="C367" s="175" t="s">
        <v>1003</v>
      </c>
      <c r="D367" s="175" t="s">
        <v>40</v>
      </c>
      <c r="E367" s="176">
        <v>43462</v>
      </c>
      <c r="F367" s="175" t="s">
        <v>1004</v>
      </c>
      <c r="G367" s="175" t="s">
        <v>1005</v>
      </c>
      <c r="H367" s="175" t="s">
        <v>329</v>
      </c>
      <c r="I367" s="175">
        <v>1</v>
      </c>
      <c r="J367" s="175">
        <v>36</v>
      </c>
      <c r="K367" s="177">
        <v>555252.29</v>
      </c>
      <c r="L367" s="177">
        <v>555252.29</v>
      </c>
      <c r="M367" s="177">
        <v>320935.82</v>
      </c>
      <c r="N367" s="175" t="s">
        <v>1</v>
      </c>
      <c r="O367" s="175" t="s">
        <v>1</v>
      </c>
      <c r="P367" s="175" t="s">
        <v>1</v>
      </c>
      <c r="Q367" s="177">
        <v>192672.54</v>
      </c>
      <c r="R367" s="178" t="s">
        <v>2310</v>
      </c>
      <c r="S367" s="175" t="s">
        <v>1</v>
      </c>
      <c r="T367" s="175" t="s">
        <v>1</v>
      </c>
      <c r="U367" s="177">
        <v>513608.36</v>
      </c>
      <c r="V367" s="175" t="s">
        <v>1</v>
      </c>
      <c r="W367" s="177">
        <v>41643.93</v>
      </c>
      <c r="X367" s="175" t="s">
        <v>1</v>
      </c>
      <c r="Y367" s="175" t="s">
        <v>1</v>
      </c>
      <c r="Z367" s="179">
        <v>44203</v>
      </c>
    </row>
    <row r="368" spans="1:26" ht="76.5" x14ac:dyDescent="0.25">
      <c r="A368" s="174">
        <v>2</v>
      </c>
      <c r="B368" s="175" t="s">
        <v>1006</v>
      </c>
      <c r="C368" s="175" t="s">
        <v>1007</v>
      </c>
      <c r="D368" s="175" t="s">
        <v>40</v>
      </c>
      <c r="E368" s="176">
        <v>43441</v>
      </c>
      <c r="F368" s="175" t="s">
        <v>485</v>
      </c>
      <c r="G368" s="175" t="s">
        <v>486</v>
      </c>
      <c r="H368" s="175" t="s">
        <v>1008</v>
      </c>
      <c r="I368" s="175">
        <v>1</v>
      </c>
      <c r="J368" s="175">
        <v>34</v>
      </c>
      <c r="K368" s="177">
        <v>599999.16</v>
      </c>
      <c r="L368" s="177">
        <v>599999.16</v>
      </c>
      <c r="M368" s="177">
        <v>346799.51</v>
      </c>
      <c r="N368" s="175" t="s">
        <v>1</v>
      </c>
      <c r="O368" s="175" t="s">
        <v>1</v>
      </c>
      <c r="P368" s="175" t="s">
        <v>1</v>
      </c>
      <c r="Q368" s="177">
        <v>208199.7</v>
      </c>
      <c r="R368" s="178" t="s">
        <v>2310</v>
      </c>
      <c r="S368" s="175" t="s">
        <v>1</v>
      </c>
      <c r="T368" s="175" t="s">
        <v>1</v>
      </c>
      <c r="U368" s="177">
        <v>554999.21</v>
      </c>
      <c r="V368" s="175" t="s">
        <v>1</v>
      </c>
      <c r="W368" s="177">
        <v>44999.95</v>
      </c>
      <c r="X368" s="175" t="s">
        <v>1</v>
      </c>
      <c r="Y368" s="175" t="s">
        <v>1</v>
      </c>
      <c r="Z368" s="179">
        <v>44203</v>
      </c>
    </row>
    <row r="369" spans="1:26" ht="25.5" x14ac:dyDescent="0.25">
      <c r="A369" s="174">
        <v>2</v>
      </c>
      <c r="B369" s="175" t="s">
        <v>1009</v>
      </c>
      <c r="C369" s="175" t="s">
        <v>1010</v>
      </c>
      <c r="D369" s="175" t="s">
        <v>40</v>
      </c>
      <c r="E369" s="176">
        <v>43461</v>
      </c>
      <c r="F369" s="175" t="s">
        <v>54</v>
      </c>
      <c r="G369" s="175" t="s">
        <v>55</v>
      </c>
      <c r="H369" s="175"/>
      <c r="I369" s="175">
        <v>1</v>
      </c>
      <c r="J369" s="175">
        <v>36</v>
      </c>
      <c r="K369" s="177">
        <v>626000</v>
      </c>
      <c r="L369" s="177">
        <v>626000</v>
      </c>
      <c r="M369" s="177">
        <v>361828</v>
      </c>
      <c r="N369" s="175" t="s">
        <v>1</v>
      </c>
      <c r="O369" s="175" t="s">
        <v>1</v>
      </c>
      <c r="P369" s="175" t="s">
        <v>1</v>
      </c>
      <c r="Q369" s="177">
        <v>217222</v>
      </c>
      <c r="R369" s="178" t="s">
        <v>2310</v>
      </c>
      <c r="S369" s="175" t="s">
        <v>1</v>
      </c>
      <c r="T369" s="175" t="s">
        <v>1</v>
      </c>
      <c r="U369" s="177">
        <v>579050</v>
      </c>
      <c r="V369" s="175" t="s">
        <v>1</v>
      </c>
      <c r="W369" s="177">
        <v>46950</v>
      </c>
      <c r="X369" s="175" t="s">
        <v>1</v>
      </c>
      <c r="Y369" s="175" t="s">
        <v>1</v>
      </c>
      <c r="Z369" s="179">
        <v>44203</v>
      </c>
    </row>
    <row r="370" spans="1:26" ht="38.25" x14ac:dyDescent="0.25">
      <c r="A370" s="174">
        <v>2</v>
      </c>
      <c r="B370" s="175" t="s">
        <v>1011</v>
      </c>
      <c r="C370" s="175" t="s">
        <v>1012</v>
      </c>
      <c r="D370" s="175" t="s">
        <v>40</v>
      </c>
      <c r="E370" s="176">
        <v>43461</v>
      </c>
      <c r="F370" s="175" t="s">
        <v>54</v>
      </c>
      <c r="G370" s="175" t="s">
        <v>55</v>
      </c>
      <c r="H370" s="175" t="s">
        <v>180</v>
      </c>
      <c r="I370" s="175">
        <v>1</v>
      </c>
      <c r="J370" s="175">
        <v>36</v>
      </c>
      <c r="K370" s="177">
        <v>647943.96</v>
      </c>
      <c r="L370" s="177">
        <v>647943.96</v>
      </c>
      <c r="M370" s="177">
        <v>374511.6</v>
      </c>
      <c r="N370" s="175" t="s">
        <v>1</v>
      </c>
      <c r="O370" s="175" t="s">
        <v>1</v>
      </c>
      <c r="P370" s="175" t="s">
        <v>1</v>
      </c>
      <c r="Q370" s="177">
        <v>224836.56</v>
      </c>
      <c r="R370" s="178" t="s">
        <v>2310</v>
      </c>
      <c r="S370" s="175" t="s">
        <v>1</v>
      </c>
      <c r="T370" s="175" t="s">
        <v>1</v>
      </c>
      <c r="U370" s="177">
        <v>615546.76</v>
      </c>
      <c r="V370" s="177">
        <v>16198.6</v>
      </c>
      <c r="W370" s="177">
        <v>32397.200000000001</v>
      </c>
      <c r="X370" s="175" t="s">
        <v>1</v>
      </c>
      <c r="Y370" s="175" t="s">
        <v>1</v>
      </c>
      <c r="Z370" s="179">
        <v>44203</v>
      </c>
    </row>
    <row r="371" spans="1:26" ht="63.75" x14ac:dyDescent="0.25">
      <c r="A371" s="174">
        <v>2</v>
      </c>
      <c r="B371" s="175" t="s">
        <v>1013</v>
      </c>
      <c r="C371" s="175" t="s">
        <v>1014</v>
      </c>
      <c r="D371" s="175" t="s">
        <v>40</v>
      </c>
      <c r="E371" s="176">
        <v>43462</v>
      </c>
      <c r="F371" s="175" t="s">
        <v>485</v>
      </c>
      <c r="G371" s="175" t="s">
        <v>486</v>
      </c>
      <c r="H371" s="175" t="s">
        <v>101</v>
      </c>
      <c r="I371" s="175">
        <v>3</v>
      </c>
      <c r="J371" s="175">
        <v>36</v>
      </c>
      <c r="K371" s="177">
        <v>600000</v>
      </c>
      <c r="L371" s="177">
        <v>600000</v>
      </c>
      <c r="M371" s="177">
        <v>346800</v>
      </c>
      <c r="N371" s="175" t="s">
        <v>1</v>
      </c>
      <c r="O371" s="175" t="s">
        <v>1</v>
      </c>
      <c r="P371" s="175" t="s">
        <v>1</v>
      </c>
      <c r="Q371" s="177">
        <v>208199.99</v>
      </c>
      <c r="R371" s="178" t="s">
        <v>2310</v>
      </c>
      <c r="S371" s="175" t="s">
        <v>1</v>
      </c>
      <c r="T371" s="175" t="s">
        <v>1</v>
      </c>
      <c r="U371" s="177">
        <v>554999.99</v>
      </c>
      <c r="V371" s="175" t="s">
        <v>1</v>
      </c>
      <c r="W371" s="177">
        <v>45000.01</v>
      </c>
      <c r="X371" s="175" t="s">
        <v>1</v>
      </c>
      <c r="Y371" s="175" t="s">
        <v>1</v>
      </c>
      <c r="Z371" s="179">
        <v>44203</v>
      </c>
    </row>
    <row r="372" spans="1:26" ht="51" x14ac:dyDescent="0.25">
      <c r="A372" s="174">
        <v>2</v>
      </c>
      <c r="B372" s="175" t="s">
        <v>1015</v>
      </c>
      <c r="C372" s="175" t="s">
        <v>1016</v>
      </c>
      <c r="D372" s="175" t="s">
        <v>40</v>
      </c>
      <c r="E372" s="176">
        <v>43462</v>
      </c>
      <c r="F372" s="175" t="s">
        <v>54</v>
      </c>
      <c r="G372" s="175" t="s">
        <v>55</v>
      </c>
      <c r="H372" s="175" t="s">
        <v>1017</v>
      </c>
      <c r="I372" s="175">
        <v>2</v>
      </c>
      <c r="J372" s="175">
        <v>36</v>
      </c>
      <c r="K372" s="177">
        <v>559993.49</v>
      </c>
      <c r="L372" s="177">
        <v>559993.49</v>
      </c>
      <c r="M372" s="177">
        <v>323676.24</v>
      </c>
      <c r="N372" s="175" t="s">
        <v>1</v>
      </c>
      <c r="O372" s="175" t="s">
        <v>1</v>
      </c>
      <c r="P372" s="175" t="s">
        <v>1</v>
      </c>
      <c r="Q372" s="177">
        <v>194317.74</v>
      </c>
      <c r="R372" s="178" t="s">
        <v>2310</v>
      </c>
      <c r="S372" s="175" t="s">
        <v>1</v>
      </c>
      <c r="T372" s="175" t="s">
        <v>1</v>
      </c>
      <c r="U372" s="177">
        <v>528088.82999999996</v>
      </c>
      <c r="V372" s="177">
        <v>10094.85</v>
      </c>
      <c r="W372" s="177">
        <v>31904.66</v>
      </c>
      <c r="X372" s="175" t="s">
        <v>1</v>
      </c>
      <c r="Y372" s="175" t="s">
        <v>1</v>
      </c>
      <c r="Z372" s="179">
        <v>44203</v>
      </c>
    </row>
    <row r="373" spans="1:26" ht="38.25" x14ac:dyDescent="0.25">
      <c r="A373" s="174">
        <v>2</v>
      </c>
      <c r="B373" s="175" t="s">
        <v>1018</v>
      </c>
      <c r="C373" s="175" t="s">
        <v>1019</v>
      </c>
      <c r="D373" s="175" t="s">
        <v>104</v>
      </c>
      <c r="E373" s="176">
        <v>43552</v>
      </c>
      <c r="F373" s="175" t="s">
        <v>692</v>
      </c>
      <c r="G373" s="175" t="s">
        <v>693</v>
      </c>
      <c r="H373" s="175"/>
      <c r="I373" s="175">
        <v>2</v>
      </c>
      <c r="J373" s="175">
        <v>36</v>
      </c>
      <c r="K373" s="177">
        <v>751621.6</v>
      </c>
      <c r="L373" s="177">
        <v>731733.76</v>
      </c>
      <c r="M373" s="177">
        <v>475626.94</v>
      </c>
      <c r="N373" s="175" t="s">
        <v>1</v>
      </c>
      <c r="O373" s="175" t="s">
        <v>1</v>
      </c>
      <c r="P373" s="175" t="s">
        <v>1</v>
      </c>
      <c r="Q373" s="175" t="s">
        <v>1</v>
      </c>
      <c r="R373" s="178" t="s">
        <v>2201</v>
      </c>
      <c r="S373" s="175" t="s">
        <v>1</v>
      </c>
      <c r="T373" s="175" t="s">
        <v>1</v>
      </c>
      <c r="U373" s="177">
        <v>475626.94</v>
      </c>
      <c r="V373" s="175" t="s">
        <v>1</v>
      </c>
      <c r="W373" s="177">
        <v>256106.82</v>
      </c>
      <c r="X373" s="175" t="s">
        <v>1</v>
      </c>
      <c r="Y373" s="177">
        <v>19887.84</v>
      </c>
      <c r="Z373" s="179">
        <v>44203</v>
      </c>
    </row>
    <row r="374" spans="1:26" ht="51" x14ac:dyDescent="0.25">
      <c r="A374" s="174">
        <v>2</v>
      </c>
      <c r="B374" s="175" t="s">
        <v>1020</v>
      </c>
      <c r="C374" s="175" t="s">
        <v>1021</v>
      </c>
      <c r="D374" s="175" t="s">
        <v>40</v>
      </c>
      <c r="E374" s="176">
        <v>43462</v>
      </c>
      <c r="F374" s="175" t="s">
        <v>47</v>
      </c>
      <c r="G374" s="175" t="s">
        <v>48</v>
      </c>
      <c r="H374" s="175"/>
      <c r="I374" s="175">
        <v>3</v>
      </c>
      <c r="J374" s="175">
        <v>36</v>
      </c>
      <c r="K374" s="177">
        <v>648648</v>
      </c>
      <c r="L374" s="177">
        <v>648648</v>
      </c>
      <c r="M374" s="177">
        <v>374918.54</v>
      </c>
      <c r="N374" s="175" t="s">
        <v>1</v>
      </c>
      <c r="O374" s="175" t="s">
        <v>1</v>
      </c>
      <c r="P374" s="175" t="s">
        <v>1</v>
      </c>
      <c r="Q374" s="177">
        <v>225080.86</v>
      </c>
      <c r="R374" s="178" t="s">
        <v>2310</v>
      </c>
      <c r="S374" s="175" t="s">
        <v>1</v>
      </c>
      <c r="T374" s="175" t="s">
        <v>1</v>
      </c>
      <c r="U374" s="177">
        <v>648648</v>
      </c>
      <c r="V374" s="177">
        <v>48648.6</v>
      </c>
      <c r="W374" s="175" t="s">
        <v>1</v>
      </c>
      <c r="X374" s="175" t="s">
        <v>1</v>
      </c>
      <c r="Y374" s="175" t="s">
        <v>1</v>
      </c>
      <c r="Z374" s="179">
        <v>44203</v>
      </c>
    </row>
    <row r="375" spans="1:26" ht="38.25" x14ac:dyDescent="0.25">
      <c r="A375" s="174">
        <v>2</v>
      </c>
      <c r="B375" s="175" t="s">
        <v>1022</v>
      </c>
      <c r="C375" s="175" t="s">
        <v>1023</v>
      </c>
      <c r="D375" s="175" t="s">
        <v>40</v>
      </c>
      <c r="E375" s="176">
        <v>43462</v>
      </c>
      <c r="F375" s="175" t="s">
        <v>2327</v>
      </c>
      <c r="G375" s="175" t="s">
        <v>285</v>
      </c>
      <c r="H375" s="175"/>
      <c r="I375" s="175">
        <v>1</v>
      </c>
      <c r="J375" s="175">
        <v>34</v>
      </c>
      <c r="K375" s="177">
        <v>611925.9</v>
      </c>
      <c r="L375" s="177">
        <v>611925.9</v>
      </c>
      <c r="M375" s="177">
        <v>353693.19</v>
      </c>
      <c r="N375" s="175" t="s">
        <v>1</v>
      </c>
      <c r="O375" s="175" t="s">
        <v>1</v>
      </c>
      <c r="P375" s="175" t="s">
        <v>1</v>
      </c>
      <c r="Q375" s="177">
        <v>212338.25</v>
      </c>
      <c r="R375" s="178" t="s">
        <v>2310</v>
      </c>
      <c r="S375" s="175" t="s">
        <v>1</v>
      </c>
      <c r="T375" s="175" t="s">
        <v>1</v>
      </c>
      <c r="U375" s="177">
        <v>566031.43999999994</v>
      </c>
      <c r="V375" s="175" t="s">
        <v>1</v>
      </c>
      <c r="W375" s="177">
        <v>45894.46</v>
      </c>
      <c r="X375" s="175" t="s">
        <v>1</v>
      </c>
      <c r="Y375" s="175" t="s">
        <v>1</v>
      </c>
      <c r="Z375" s="179">
        <v>44203</v>
      </c>
    </row>
    <row r="376" spans="1:26" ht="38.25" x14ac:dyDescent="0.25">
      <c r="A376" s="174">
        <v>2</v>
      </c>
      <c r="B376" s="175" t="s">
        <v>1024</v>
      </c>
      <c r="C376" s="175" t="s">
        <v>1025</v>
      </c>
      <c r="D376" s="175" t="s">
        <v>40</v>
      </c>
      <c r="E376" s="176">
        <v>43462</v>
      </c>
      <c r="F376" s="175" t="s">
        <v>2325</v>
      </c>
      <c r="G376" s="175" t="s">
        <v>136</v>
      </c>
      <c r="H376" s="175" t="s">
        <v>1026</v>
      </c>
      <c r="I376" s="175">
        <v>2</v>
      </c>
      <c r="J376" s="175">
        <v>36</v>
      </c>
      <c r="K376" s="177">
        <v>648648.63</v>
      </c>
      <c r="L376" s="177">
        <v>648648.63</v>
      </c>
      <c r="M376" s="177">
        <v>374918.91</v>
      </c>
      <c r="N376" s="175" t="s">
        <v>1</v>
      </c>
      <c r="O376" s="175" t="s">
        <v>1</v>
      </c>
      <c r="P376" s="175" t="s">
        <v>1</v>
      </c>
      <c r="Q376" s="177">
        <v>225081</v>
      </c>
      <c r="R376" s="178" t="s">
        <v>2310</v>
      </c>
      <c r="S376" s="175" t="s">
        <v>1</v>
      </c>
      <c r="T376" s="175" t="s">
        <v>1</v>
      </c>
      <c r="U376" s="177">
        <v>638918.85</v>
      </c>
      <c r="V376" s="177">
        <v>38918.94</v>
      </c>
      <c r="W376" s="177">
        <v>9729.7800000000007</v>
      </c>
      <c r="X376" s="175" t="s">
        <v>1</v>
      </c>
      <c r="Y376" s="175" t="s">
        <v>1</v>
      </c>
      <c r="Z376" s="179">
        <v>44203</v>
      </c>
    </row>
    <row r="377" spans="1:26" ht="89.25" x14ac:dyDescent="0.25">
      <c r="A377" s="174">
        <v>2</v>
      </c>
      <c r="B377" s="175" t="s">
        <v>1027</v>
      </c>
      <c r="C377" s="175" t="s">
        <v>1028</v>
      </c>
      <c r="D377" s="175" t="s">
        <v>40</v>
      </c>
      <c r="E377" s="176">
        <v>43441</v>
      </c>
      <c r="F377" s="175" t="s">
        <v>54</v>
      </c>
      <c r="G377" s="175" t="s">
        <v>55</v>
      </c>
      <c r="H377" s="175"/>
      <c r="I377" s="175">
        <v>1</v>
      </c>
      <c r="J377" s="175">
        <v>36</v>
      </c>
      <c r="K377" s="177">
        <v>648000</v>
      </c>
      <c r="L377" s="177">
        <v>648000</v>
      </c>
      <c r="M377" s="177">
        <v>550800</v>
      </c>
      <c r="N377" s="175" t="s">
        <v>1</v>
      </c>
      <c r="O377" s="175" t="s">
        <v>1</v>
      </c>
      <c r="P377" s="175" t="s">
        <v>1</v>
      </c>
      <c r="Q377" s="177">
        <v>48600</v>
      </c>
      <c r="R377" s="178" t="s">
        <v>2310</v>
      </c>
      <c r="S377" s="175" t="s">
        <v>1</v>
      </c>
      <c r="T377" s="175" t="s">
        <v>1</v>
      </c>
      <c r="U377" s="177">
        <v>599400</v>
      </c>
      <c r="V377" s="175" t="s">
        <v>1</v>
      </c>
      <c r="W377" s="177">
        <v>48600</v>
      </c>
      <c r="X377" s="175" t="s">
        <v>1</v>
      </c>
      <c r="Y377" s="175" t="s">
        <v>1</v>
      </c>
      <c r="Z377" s="179">
        <v>44203</v>
      </c>
    </row>
    <row r="378" spans="1:26" ht="63.75" x14ac:dyDescent="0.25">
      <c r="A378" s="174">
        <v>2</v>
      </c>
      <c r="B378" s="175" t="s">
        <v>1029</v>
      </c>
      <c r="C378" s="175" t="s">
        <v>1030</v>
      </c>
      <c r="D378" s="175" t="s">
        <v>104</v>
      </c>
      <c r="E378" s="176">
        <v>43550</v>
      </c>
      <c r="F378" s="175" t="s">
        <v>54</v>
      </c>
      <c r="G378" s="175" t="s">
        <v>55</v>
      </c>
      <c r="H378" s="175" t="s">
        <v>2333</v>
      </c>
      <c r="I378" s="175">
        <v>3</v>
      </c>
      <c r="J378" s="175">
        <v>36</v>
      </c>
      <c r="K378" s="177">
        <v>648000</v>
      </c>
      <c r="L378" s="177">
        <v>648000</v>
      </c>
      <c r="M378" s="177">
        <v>374544</v>
      </c>
      <c r="N378" s="175" t="s">
        <v>1</v>
      </c>
      <c r="O378" s="175" t="s">
        <v>1</v>
      </c>
      <c r="P378" s="175" t="s">
        <v>1</v>
      </c>
      <c r="Q378" s="177">
        <v>224856</v>
      </c>
      <c r="R378" s="178" t="s">
        <v>2310</v>
      </c>
      <c r="S378" s="175" t="s">
        <v>1</v>
      </c>
      <c r="T378" s="175" t="s">
        <v>1</v>
      </c>
      <c r="U378" s="177">
        <v>608924.49</v>
      </c>
      <c r="V378" s="177">
        <v>9524.49</v>
      </c>
      <c r="W378" s="177">
        <v>39075.51</v>
      </c>
      <c r="X378" s="175" t="s">
        <v>1</v>
      </c>
      <c r="Y378" s="175" t="s">
        <v>1</v>
      </c>
      <c r="Z378" s="179">
        <v>44203</v>
      </c>
    </row>
    <row r="379" spans="1:26" ht="38.25" x14ac:dyDescent="0.25">
      <c r="A379" s="174">
        <v>2</v>
      </c>
      <c r="B379" s="175" t="s">
        <v>1032</v>
      </c>
      <c r="C379" s="175" t="s">
        <v>1033</v>
      </c>
      <c r="D379" s="175" t="s">
        <v>40</v>
      </c>
      <c r="E379" s="176">
        <v>43462</v>
      </c>
      <c r="F379" s="175" t="s">
        <v>2325</v>
      </c>
      <c r="G379" s="175" t="s">
        <v>136</v>
      </c>
      <c r="H379" s="175" t="s">
        <v>1034</v>
      </c>
      <c r="I379" s="175">
        <v>2</v>
      </c>
      <c r="J379" s="175">
        <v>36</v>
      </c>
      <c r="K379" s="177">
        <v>600000</v>
      </c>
      <c r="L379" s="177">
        <v>600000</v>
      </c>
      <c r="M379" s="177">
        <v>346800</v>
      </c>
      <c r="N379" s="175" t="s">
        <v>1</v>
      </c>
      <c r="O379" s="175" t="s">
        <v>1</v>
      </c>
      <c r="P379" s="175" t="s">
        <v>1</v>
      </c>
      <c r="Q379" s="177">
        <v>208200</v>
      </c>
      <c r="R379" s="178" t="s">
        <v>2310</v>
      </c>
      <c r="S379" s="175" t="s">
        <v>1</v>
      </c>
      <c r="T379" s="175" t="s">
        <v>1</v>
      </c>
      <c r="U379" s="177">
        <v>591000</v>
      </c>
      <c r="V379" s="177">
        <v>36000</v>
      </c>
      <c r="W379" s="177">
        <v>9000</v>
      </c>
      <c r="X379" s="175" t="s">
        <v>1</v>
      </c>
      <c r="Y379" s="175" t="s">
        <v>1</v>
      </c>
      <c r="Z379" s="179">
        <v>44203</v>
      </c>
    </row>
    <row r="380" spans="1:26" ht="51" x14ac:dyDescent="0.25">
      <c r="A380" s="174">
        <v>2</v>
      </c>
      <c r="B380" s="175" t="s">
        <v>1035</v>
      </c>
      <c r="C380" s="175" t="s">
        <v>1036</v>
      </c>
      <c r="D380" s="175" t="s">
        <v>40</v>
      </c>
      <c r="E380" s="176">
        <v>43462</v>
      </c>
      <c r="F380" s="175" t="s">
        <v>54</v>
      </c>
      <c r="G380" s="175" t="s">
        <v>55</v>
      </c>
      <c r="H380" s="175" t="s">
        <v>2307</v>
      </c>
      <c r="I380" s="175">
        <v>1</v>
      </c>
      <c r="J380" s="175">
        <v>36</v>
      </c>
      <c r="K380" s="177">
        <v>645015.78</v>
      </c>
      <c r="L380" s="177">
        <v>645015.78</v>
      </c>
      <c r="M380" s="177">
        <v>372819.12</v>
      </c>
      <c r="N380" s="175" t="s">
        <v>1</v>
      </c>
      <c r="O380" s="175" t="s">
        <v>1</v>
      </c>
      <c r="P380" s="175" t="s">
        <v>1</v>
      </c>
      <c r="Q380" s="177">
        <v>223820.48</v>
      </c>
      <c r="R380" s="178" t="s">
        <v>2310</v>
      </c>
      <c r="S380" s="175" t="s">
        <v>1</v>
      </c>
      <c r="T380" s="175" t="s">
        <v>1</v>
      </c>
      <c r="U380" s="177">
        <v>606278.28</v>
      </c>
      <c r="V380" s="177">
        <v>9638.68</v>
      </c>
      <c r="W380" s="177">
        <v>38737.5</v>
      </c>
      <c r="X380" s="175" t="s">
        <v>1</v>
      </c>
      <c r="Y380" s="175" t="s">
        <v>1</v>
      </c>
      <c r="Z380" s="179">
        <v>44203</v>
      </c>
    </row>
    <row r="381" spans="1:26" ht="51" x14ac:dyDescent="0.25">
      <c r="A381" s="174">
        <v>2</v>
      </c>
      <c r="B381" s="175" t="s">
        <v>1038</v>
      </c>
      <c r="C381" s="175" t="s">
        <v>194</v>
      </c>
      <c r="D381" s="175" t="s">
        <v>40</v>
      </c>
      <c r="E381" s="176">
        <v>43441</v>
      </c>
      <c r="F381" s="175" t="s">
        <v>47</v>
      </c>
      <c r="G381" s="175" t="s">
        <v>48</v>
      </c>
      <c r="H381" s="175" t="s">
        <v>174</v>
      </c>
      <c r="I381" s="175">
        <v>2</v>
      </c>
      <c r="J381" s="175">
        <v>36</v>
      </c>
      <c r="K381" s="177">
        <v>646121.05000000005</v>
      </c>
      <c r="L381" s="177">
        <v>646121.05000000005</v>
      </c>
      <c r="M381" s="177">
        <v>373457.97</v>
      </c>
      <c r="N381" s="175" t="s">
        <v>1</v>
      </c>
      <c r="O381" s="175" t="s">
        <v>1</v>
      </c>
      <c r="P381" s="175" t="s">
        <v>1</v>
      </c>
      <c r="Q381" s="177">
        <v>224204</v>
      </c>
      <c r="R381" s="178" t="s">
        <v>2310</v>
      </c>
      <c r="S381" s="175" t="s">
        <v>1</v>
      </c>
      <c r="T381" s="175" t="s">
        <v>1</v>
      </c>
      <c r="U381" s="177">
        <v>597661.97</v>
      </c>
      <c r="V381" s="175" t="s">
        <v>1</v>
      </c>
      <c r="W381" s="177">
        <v>48459.08</v>
      </c>
      <c r="X381" s="175" t="s">
        <v>1</v>
      </c>
      <c r="Y381" s="175" t="s">
        <v>1</v>
      </c>
      <c r="Z381" s="179">
        <v>44203</v>
      </c>
    </row>
    <row r="382" spans="1:26" ht="38.25" x14ac:dyDescent="0.25">
      <c r="A382" s="174">
        <v>2</v>
      </c>
      <c r="B382" s="175" t="s">
        <v>1039</v>
      </c>
      <c r="C382" s="175" t="s">
        <v>1040</v>
      </c>
      <c r="D382" s="175" t="s">
        <v>40</v>
      </c>
      <c r="E382" s="176">
        <v>43462</v>
      </c>
      <c r="F382" s="175" t="s">
        <v>47</v>
      </c>
      <c r="G382" s="175" t="s">
        <v>48</v>
      </c>
      <c r="H382" s="175"/>
      <c r="I382" s="175">
        <v>2</v>
      </c>
      <c r="J382" s="175">
        <v>36</v>
      </c>
      <c r="K382" s="177">
        <v>644638</v>
      </c>
      <c r="L382" s="177">
        <v>644638</v>
      </c>
      <c r="M382" s="177">
        <v>372600.76</v>
      </c>
      <c r="N382" s="175" t="s">
        <v>1</v>
      </c>
      <c r="O382" s="175" t="s">
        <v>1</v>
      </c>
      <c r="P382" s="175" t="s">
        <v>1</v>
      </c>
      <c r="Q382" s="177">
        <v>223689.39</v>
      </c>
      <c r="R382" s="178" t="s">
        <v>2310</v>
      </c>
      <c r="S382" s="175" t="s">
        <v>1</v>
      </c>
      <c r="T382" s="175" t="s">
        <v>1</v>
      </c>
      <c r="U382" s="177">
        <v>644638</v>
      </c>
      <c r="V382" s="177">
        <v>48347.85</v>
      </c>
      <c r="W382" s="175" t="s">
        <v>1</v>
      </c>
      <c r="X382" s="175" t="s">
        <v>1</v>
      </c>
      <c r="Y382" s="175" t="s">
        <v>1</v>
      </c>
      <c r="Z382" s="179">
        <v>44203</v>
      </c>
    </row>
    <row r="383" spans="1:26" ht="38.25" x14ac:dyDescent="0.25">
      <c r="A383" s="174">
        <v>2</v>
      </c>
      <c r="B383" s="175" t="s">
        <v>1041</v>
      </c>
      <c r="C383" s="175" t="s">
        <v>1042</v>
      </c>
      <c r="D383" s="175" t="s">
        <v>104</v>
      </c>
      <c r="E383" s="176">
        <v>43539</v>
      </c>
      <c r="F383" s="175" t="s">
        <v>2325</v>
      </c>
      <c r="G383" s="175" t="s">
        <v>136</v>
      </c>
      <c r="H383" s="175" t="s">
        <v>1043</v>
      </c>
      <c r="I383" s="175">
        <v>2</v>
      </c>
      <c r="J383" s="175">
        <v>36</v>
      </c>
      <c r="K383" s="177">
        <v>648750</v>
      </c>
      <c r="L383" s="177">
        <v>648750</v>
      </c>
      <c r="M383" s="177">
        <v>374919</v>
      </c>
      <c r="N383" s="175" t="s">
        <v>1</v>
      </c>
      <c r="O383" s="175" t="s">
        <v>1</v>
      </c>
      <c r="P383" s="175" t="s">
        <v>1</v>
      </c>
      <c r="Q383" s="177">
        <v>225081</v>
      </c>
      <c r="R383" s="178" t="s">
        <v>2310</v>
      </c>
      <c r="S383" s="175" t="s">
        <v>1</v>
      </c>
      <c r="T383" s="175" t="s">
        <v>1</v>
      </c>
      <c r="U383" s="177">
        <v>639000</v>
      </c>
      <c r="V383" s="177">
        <v>39000</v>
      </c>
      <c r="W383" s="177">
        <v>9750</v>
      </c>
      <c r="X383" s="175" t="s">
        <v>1</v>
      </c>
      <c r="Y383" s="175" t="s">
        <v>1</v>
      </c>
      <c r="Z383" s="179">
        <v>44203</v>
      </c>
    </row>
    <row r="384" spans="1:26" ht="25.5" x14ac:dyDescent="0.25">
      <c r="A384" s="174">
        <v>2</v>
      </c>
      <c r="B384" s="175" t="s">
        <v>1044</v>
      </c>
      <c r="C384" s="175" t="s">
        <v>1045</v>
      </c>
      <c r="D384" s="175" t="s">
        <v>40</v>
      </c>
      <c r="E384" s="176">
        <v>43462</v>
      </c>
      <c r="F384" s="175" t="s">
        <v>54</v>
      </c>
      <c r="G384" s="175" t="s">
        <v>55</v>
      </c>
      <c r="H384" s="175" t="s">
        <v>227</v>
      </c>
      <c r="I384" s="175">
        <v>2</v>
      </c>
      <c r="J384" s="175">
        <v>36</v>
      </c>
      <c r="K384" s="177">
        <v>648000</v>
      </c>
      <c r="L384" s="177">
        <v>648000</v>
      </c>
      <c r="M384" s="177">
        <v>374544</v>
      </c>
      <c r="N384" s="175" t="s">
        <v>1</v>
      </c>
      <c r="O384" s="175" t="s">
        <v>1</v>
      </c>
      <c r="P384" s="175" t="s">
        <v>1</v>
      </c>
      <c r="Q384" s="177">
        <v>224856</v>
      </c>
      <c r="R384" s="178" t="s">
        <v>2310</v>
      </c>
      <c r="S384" s="175" t="s">
        <v>1</v>
      </c>
      <c r="T384" s="175" t="s">
        <v>1</v>
      </c>
      <c r="U384" s="177">
        <v>615600</v>
      </c>
      <c r="V384" s="177">
        <v>16200</v>
      </c>
      <c r="W384" s="177">
        <v>32400</v>
      </c>
      <c r="X384" s="175" t="s">
        <v>1</v>
      </c>
      <c r="Y384" s="175" t="s">
        <v>1</v>
      </c>
      <c r="Z384" s="179">
        <v>44203</v>
      </c>
    </row>
    <row r="385" spans="1:26" ht="38.25" x14ac:dyDescent="0.25">
      <c r="A385" s="174">
        <v>2</v>
      </c>
      <c r="B385" s="175" t="s">
        <v>1046</v>
      </c>
      <c r="C385" s="175" t="s">
        <v>1047</v>
      </c>
      <c r="D385" s="175" t="s">
        <v>104</v>
      </c>
      <c r="E385" s="176">
        <v>43558</v>
      </c>
      <c r="F385" s="175" t="s">
        <v>54</v>
      </c>
      <c r="G385" s="175" t="s">
        <v>55</v>
      </c>
      <c r="H385" s="175" t="s">
        <v>1048</v>
      </c>
      <c r="I385" s="175">
        <v>1</v>
      </c>
      <c r="J385" s="175">
        <v>36</v>
      </c>
      <c r="K385" s="177">
        <v>636743.75</v>
      </c>
      <c r="L385" s="177">
        <v>636743.75</v>
      </c>
      <c r="M385" s="177">
        <v>368037.88</v>
      </c>
      <c r="N385" s="175" t="s">
        <v>1</v>
      </c>
      <c r="O385" s="175" t="s">
        <v>1</v>
      </c>
      <c r="P385" s="175" t="s">
        <v>1</v>
      </c>
      <c r="Q385" s="177">
        <v>220950.09</v>
      </c>
      <c r="R385" s="178" t="s">
        <v>2310</v>
      </c>
      <c r="S385" s="175" t="s">
        <v>1</v>
      </c>
      <c r="T385" s="175" t="s">
        <v>1</v>
      </c>
      <c r="U385" s="177">
        <v>617303.75</v>
      </c>
      <c r="V385" s="177">
        <v>28315.78</v>
      </c>
      <c r="W385" s="177">
        <v>19440</v>
      </c>
      <c r="X385" s="175" t="s">
        <v>1</v>
      </c>
      <c r="Y385" s="175" t="s">
        <v>1</v>
      </c>
      <c r="Z385" s="179">
        <v>44203</v>
      </c>
    </row>
    <row r="386" spans="1:26" ht="25.5" x14ac:dyDescent="0.25">
      <c r="A386" s="174">
        <v>2</v>
      </c>
      <c r="B386" s="175" t="s">
        <v>1049</v>
      </c>
      <c r="C386" s="175" t="s">
        <v>1050</v>
      </c>
      <c r="D386" s="175" t="s">
        <v>40</v>
      </c>
      <c r="E386" s="176">
        <v>43462</v>
      </c>
      <c r="F386" s="175" t="s">
        <v>54</v>
      </c>
      <c r="G386" s="175" t="s">
        <v>55</v>
      </c>
      <c r="H386" s="175"/>
      <c r="I386" s="175">
        <v>1</v>
      </c>
      <c r="J386" s="175">
        <v>36</v>
      </c>
      <c r="K386" s="177">
        <v>639768.52</v>
      </c>
      <c r="L386" s="177">
        <v>639768.52</v>
      </c>
      <c r="M386" s="177">
        <v>369786.2</v>
      </c>
      <c r="N386" s="175" t="s">
        <v>1</v>
      </c>
      <c r="O386" s="175" t="s">
        <v>1</v>
      </c>
      <c r="P386" s="175" t="s">
        <v>1</v>
      </c>
      <c r="Q386" s="177">
        <v>221999.68</v>
      </c>
      <c r="R386" s="178" t="s">
        <v>2310</v>
      </c>
      <c r="S386" s="175" t="s">
        <v>1</v>
      </c>
      <c r="T386" s="175" t="s">
        <v>1</v>
      </c>
      <c r="U386" s="177">
        <v>617068.41</v>
      </c>
      <c r="V386" s="177">
        <v>25282.53</v>
      </c>
      <c r="W386" s="177">
        <v>22700.11</v>
      </c>
      <c r="X386" s="175" t="s">
        <v>1</v>
      </c>
      <c r="Y386" s="175" t="s">
        <v>1</v>
      </c>
      <c r="Z386" s="179">
        <v>44203</v>
      </c>
    </row>
    <row r="387" spans="1:26" ht="51" x14ac:dyDescent="0.25">
      <c r="A387" s="174">
        <v>2</v>
      </c>
      <c r="B387" s="175" t="s">
        <v>1051</v>
      </c>
      <c r="C387" s="175" t="s">
        <v>1052</v>
      </c>
      <c r="D387" s="175" t="s">
        <v>40</v>
      </c>
      <c r="E387" s="176">
        <v>43441</v>
      </c>
      <c r="F387" s="175" t="s">
        <v>47</v>
      </c>
      <c r="G387" s="175" t="s">
        <v>48</v>
      </c>
      <c r="H387" s="175"/>
      <c r="I387" s="175">
        <v>1</v>
      </c>
      <c r="J387" s="175">
        <v>36</v>
      </c>
      <c r="K387" s="177">
        <v>597098.01</v>
      </c>
      <c r="L387" s="177">
        <v>597098.01</v>
      </c>
      <c r="M387" s="177">
        <v>552315.66</v>
      </c>
      <c r="N387" s="175" t="s">
        <v>1</v>
      </c>
      <c r="O387" s="175" t="s">
        <v>1</v>
      </c>
      <c r="P387" s="175" t="s">
        <v>1</v>
      </c>
      <c r="Q387" s="175" t="s">
        <v>1</v>
      </c>
      <c r="R387" s="178" t="s">
        <v>2201</v>
      </c>
      <c r="S387" s="175" t="s">
        <v>1</v>
      </c>
      <c r="T387" s="175" t="s">
        <v>1</v>
      </c>
      <c r="U387" s="177">
        <v>597098.01</v>
      </c>
      <c r="V387" s="177">
        <v>44782.35</v>
      </c>
      <c r="W387" s="175" t="s">
        <v>1</v>
      </c>
      <c r="X387" s="175" t="s">
        <v>1</v>
      </c>
      <c r="Y387" s="175" t="s">
        <v>1</v>
      </c>
      <c r="Z387" s="179">
        <v>44203</v>
      </c>
    </row>
    <row r="388" spans="1:26" ht="25.5" x14ac:dyDescent="0.25">
      <c r="A388" s="174">
        <v>2</v>
      </c>
      <c r="B388" s="175" t="s">
        <v>1053</v>
      </c>
      <c r="C388" s="175" t="s">
        <v>1054</v>
      </c>
      <c r="D388" s="175" t="s">
        <v>40</v>
      </c>
      <c r="E388" s="176">
        <v>43462</v>
      </c>
      <c r="F388" s="175" t="s">
        <v>47</v>
      </c>
      <c r="G388" s="175" t="s">
        <v>48</v>
      </c>
      <c r="H388" s="175"/>
      <c r="I388" s="175">
        <v>1</v>
      </c>
      <c r="J388" s="175">
        <v>36</v>
      </c>
      <c r="K388" s="177">
        <v>480000</v>
      </c>
      <c r="L388" s="177">
        <v>480000</v>
      </c>
      <c r="M388" s="177">
        <v>277440.01</v>
      </c>
      <c r="N388" s="175" t="s">
        <v>1</v>
      </c>
      <c r="O388" s="175" t="s">
        <v>1</v>
      </c>
      <c r="P388" s="175" t="s">
        <v>1</v>
      </c>
      <c r="Q388" s="177">
        <v>166560</v>
      </c>
      <c r="R388" s="178" t="s">
        <v>2310</v>
      </c>
      <c r="S388" s="175" t="s">
        <v>1</v>
      </c>
      <c r="T388" s="175" t="s">
        <v>1</v>
      </c>
      <c r="U388" s="177">
        <v>480000</v>
      </c>
      <c r="V388" s="177">
        <v>35999.99</v>
      </c>
      <c r="W388" s="175" t="s">
        <v>1</v>
      </c>
      <c r="X388" s="175" t="s">
        <v>1</v>
      </c>
      <c r="Y388" s="175" t="s">
        <v>1</v>
      </c>
      <c r="Z388" s="179">
        <v>44203</v>
      </c>
    </row>
    <row r="389" spans="1:26" ht="25.5" x14ac:dyDescent="0.25">
      <c r="A389" s="174">
        <v>2</v>
      </c>
      <c r="B389" s="175" t="s">
        <v>1055</v>
      </c>
      <c r="C389" s="175" t="s">
        <v>1056</v>
      </c>
      <c r="D389" s="175" t="s">
        <v>40</v>
      </c>
      <c r="E389" s="176">
        <v>43462</v>
      </c>
      <c r="F389" s="175" t="s">
        <v>393</v>
      </c>
      <c r="G389" s="175" t="s">
        <v>394</v>
      </c>
      <c r="H389" s="175" t="s">
        <v>1057</v>
      </c>
      <c r="I389" s="175">
        <v>1</v>
      </c>
      <c r="J389" s="175">
        <v>36</v>
      </c>
      <c r="K389" s="177">
        <v>647515.05000000005</v>
      </c>
      <c r="L389" s="177">
        <v>647515.05000000005</v>
      </c>
      <c r="M389" s="177">
        <v>374263.7</v>
      </c>
      <c r="N389" s="175" t="s">
        <v>1</v>
      </c>
      <c r="O389" s="175" t="s">
        <v>1</v>
      </c>
      <c r="P389" s="175" t="s">
        <v>1</v>
      </c>
      <c r="Q389" s="177">
        <v>224687.72</v>
      </c>
      <c r="R389" s="178" t="s">
        <v>2310</v>
      </c>
      <c r="S389" s="175" t="s">
        <v>1</v>
      </c>
      <c r="T389" s="175" t="s">
        <v>1</v>
      </c>
      <c r="U389" s="177">
        <v>598951.42000000004</v>
      </c>
      <c r="V389" s="175" t="s">
        <v>1</v>
      </c>
      <c r="W389" s="177">
        <v>48563.63</v>
      </c>
      <c r="X389" s="175" t="s">
        <v>1</v>
      </c>
      <c r="Y389" s="175" t="s">
        <v>1</v>
      </c>
      <c r="Z389" s="179">
        <v>44203</v>
      </c>
    </row>
    <row r="390" spans="1:26" ht="38.25" x14ac:dyDescent="0.25">
      <c r="A390" s="174">
        <v>2</v>
      </c>
      <c r="B390" s="175" t="s">
        <v>1058</v>
      </c>
      <c r="C390" s="175" t="s">
        <v>1059</v>
      </c>
      <c r="D390" s="175" t="s">
        <v>40</v>
      </c>
      <c r="E390" s="176">
        <v>43462</v>
      </c>
      <c r="F390" s="175" t="s">
        <v>47</v>
      </c>
      <c r="G390" s="175" t="s">
        <v>48</v>
      </c>
      <c r="H390" s="175"/>
      <c r="I390" s="175">
        <v>1</v>
      </c>
      <c r="J390" s="175">
        <v>36</v>
      </c>
      <c r="K390" s="177">
        <v>598610.01</v>
      </c>
      <c r="L390" s="177">
        <v>598610.01</v>
      </c>
      <c r="M390" s="177">
        <v>345996.59</v>
      </c>
      <c r="N390" s="175" t="s">
        <v>1</v>
      </c>
      <c r="O390" s="175" t="s">
        <v>1</v>
      </c>
      <c r="P390" s="175" t="s">
        <v>1</v>
      </c>
      <c r="Q390" s="177">
        <v>207717.67</v>
      </c>
      <c r="R390" s="178" t="s">
        <v>2310</v>
      </c>
      <c r="S390" s="175" t="s">
        <v>1</v>
      </c>
      <c r="T390" s="175" t="s">
        <v>1</v>
      </c>
      <c r="U390" s="177">
        <v>568679.51</v>
      </c>
      <c r="V390" s="177">
        <v>14965.25</v>
      </c>
      <c r="W390" s="177">
        <v>29930.5</v>
      </c>
      <c r="X390" s="175" t="s">
        <v>1</v>
      </c>
      <c r="Y390" s="175" t="s">
        <v>1</v>
      </c>
      <c r="Z390" s="179">
        <v>44203</v>
      </c>
    </row>
    <row r="391" spans="1:26" ht="76.5" x14ac:dyDescent="0.25">
      <c r="A391" s="174">
        <v>2</v>
      </c>
      <c r="B391" s="175" t="s">
        <v>1060</v>
      </c>
      <c r="C391" s="175" t="s">
        <v>1061</v>
      </c>
      <c r="D391" s="175" t="s">
        <v>40</v>
      </c>
      <c r="E391" s="176">
        <v>43441</v>
      </c>
      <c r="F391" s="175" t="s">
        <v>273</v>
      </c>
      <c r="G391" s="175" t="s">
        <v>274</v>
      </c>
      <c r="H391" s="175" t="s">
        <v>2328</v>
      </c>
      <c r="I391" s="175">
        <v>1</v>
      </c>
      <c r="J391" s="175">
        <v>36</v>
      </c>
      <c r="K391" s="177">
        <v>636271.69999999995</v>
      </c>
      <c r="L391" s="177">
        <v>636271.69999999995</v>
      </c>
      <c r="M391" s="177">
        <v>367765.02</v>
      </c>
      <c r="N391" s="175" t="s">
        <v>1</v>
      </c>
      <c r="O391" s="175" t="s">
        <v>1</v>
      </c>
      <c r="P391" s="175" t="s">
        <v>1</v>
      </c>
      <c r="Q391" s="177">
        <v>220786.26</v>
      </c>
      <c r="R391" s="178" t="s">
        <v>2310</v>
      </c>
      <c r="S391" s="175" t="s">
        <v>1</v>
      </c>
      <c r="T391" s="175" t="s">
        <v>1</v>
      </c>
      <c r="U391" s="177">
        <v>588551.28</v>
      </c>
      <c r="V391" s="175" t="s">
        <v>1</v>
      </c>
      <c r="W391" s="177">
        <v>47720.42</v>
      </c>
      <c r="X391" s="175" t="s">
        <v>1</v>
      </c>
      <c r="Y391" s="175" t="s">
        <v>1</v>
      </c>
      <c r="Z391" s="179">
        <v>44203</v>
      </c>
    </row>
    <row r="392" spans="1:26" ht="38.25" x14ac:dyDescent="0.25">
      <c r="A392" s="174">
        <v>2</v>
      </c>
      <c r="B392" s="175" t="s">
        <v>1062</v>
      </c>
      <c r="C392" s="175" t="s">
        <v>1063</v>
      </c>
      <c r="D392" s="175" t="s">
        <v>40</v>
      </c>
      <c r="E392" s="176">
        <v>43462</v>
      </c>
      <c r="F392" s="175" t="s">
        <v>157</v>
      </c>
      <c r="G392" s="175" t="s">
        <v>158</v>
      </c>
      <c r="H392" s="175"/>
      <c r="I392" s="175">
        <v>1</v>
      </c>
      <c r="J392" s="175">
        <v>36</v>
      </c>
      <c r="K392" s="177">
        <v>648648</v>
      </c>
      <c r="L392" s="177">
        <v>648648</v>
      </c>
      <c r="M392" s="177">
        <v>374918.54</v>
      </c>
      <c r="N392" s="175" t="s">
        <v>1</v>
      </c>
      <c r="O392" s="175" t="s">
        <v>1</v>
      </c>
      <c r="P392" s="175" t="s">
        <v>1</v>
      </c>
      <c r="Q392" s="177">
        <v>225080.86</v>
      </c>
      <c r="R392" s="178" t="s">
        <v>2310</v>
      </c>
      <c r="S392" s="175" t="s">
        <v>1</v>
      </c>
      <c r="T392" s="175" t="s">
        <v>1</v>
      </c>
      <c r="U392" s="177">
        <v>616215.6</v>
      </c>
      <c r="V392" s="177">
        <v>16216.2</v>
      </c>
      <c r="W392" s="177">
        <v>32432.400000000001</v>
      </c>
      <c r="X392" s="175" t="s">
        <v>1</v>
      </c>
      <c r="Y392" s="175" t="s">
        <v>1</v>
      </c>
      <c r="Z392" s="179">
        <v>44203</v>
      </c>
    </row>
    <row r="393" spans="1:26" ht="38.25" x14ac:dyDescent="0.25">
      <c r="A393" s="174">
        <v>2</v>
      </c>
      <c r="B393" s="175" t="s">
        <v>1064</v>
      </c>
      <c r="C393" s="175" t="s">
        <v>1065</v>
      </c>
      <c r="D393" s="175" t="s">
        <v>40</v>
      </c>
      <c r="E393" s="176">
        <v>43462</v>
      </c>
      <c r="F393" s="175" t="s">
        <v>157</v>
      </c>
      <c r="G393" s="175" t="s">
        <v>158</v>
      </c>
      <c r="H393" s="175"/>
      <c r="I393" s="175">
        <v>1</v>
      </c>
      <c r="J393" s="175">
        <v>36</v>
      </c>
      <c r="K393" s="177">
        <v>648648</v>
      </c>
      <c r="L393" s="177">
        <v>648648</v>
      </c>
      <c r="M393" s="177">
        <v>374918.54</v>
      </c>
      <c r="N393" s="175" t="s">
        <v>1</v>
      </c>
      <c r="O393" s="175" t="s">
        <v>1</v>
      </c>
      <c r="P393" s="175" t="s">
        <v>1</v>
      </c>
      <c r="Q393" s="177">
        <v>225080.86</v>
      </c>
      <c r="R393" s="178" t="s">
        <v>2310</v>
      </c>
      <c r="S393" s="175" t="s">
        <v>1</v>
      </c>
      <c r="T393" s="175" t="s">
        <v>1</v>
      </c>
      <c r="U393" s="177">
        <v>616215.6</v>
      </c>
      <c r="V393" s="177">
        <v>16216.2</v>
      </c>
      <c r="W393" s="177">
        <v>32432.400000000001</v>
      </c>
      <c r="X393" s="175" t="s">
        <v>1</v>
      </c>
      <c r="Y393" s="175" t="s">
        <v>1</v>
      </c>
      <c r="Z393" s="179">
        <v>44203</v>
      </c>
    </row>
    <row r="394" spans="1:26" ht="38.25" x14ac:dyDescent="0.25">
      <c r="A394" s="174">
        <v>2</v>
      </c>
      <c r="B394" s="175" t="s">
        <v>1066</v>
      </c>
      <c r="C394" s="175" t="s">
        <v>1067</v>
      </c>
      <c r="D394" s="175" t="s">
        <v>104</v>
      </c>
      <c r="E394" s="176">
        <v>43525</v>
      </c>
      <c r="F394" s="175" t="s">
        <v>157</v>
      </c>
      <c r="G394" s="175" t="s">
        <v>158</v>
      </c>
      <c r="H394" s="175" t="s">
        <v>1068</v>
      </c>
      <c r="I394" s="175">
        <v>2</v>
      </c>
      <c r="J394" s="175">
        <v>36</v>
      </c>
      <c r="K394" s="177">
        <v>648648</v>
      </c>
      <c r="L394" s="177">
        <v>648648</v>
      </c>
      <c r="M394" s="177">
        <v>374918.54</v>
      </c>
      <c r="N394" s="175" t="s">
        <v>1</v>
      </c>
      <c r="O394" s="175" t="s">
        <v>1</v>
      </c>
      <c r="P394" s="175" t="s">
        <v>1</v>
      </c>
      <c r="Q394" s="177">
        <v>225080.86</v>
      </c>
      <c r="R394" s="178" t="s">
        <v>2310</v>
      </c>
      <c r="S394" s="175" t="s">
        <v>1</v>
      </c>
      <c r="T394" s="175" t="s">
        <v>1</v>
      </c>
      <c r="U394" s="177">
        <v>609728.85</v>
      </c>
      <c r="V394" s="177">
        <v>9729.4500000000007</v>
      </c>
      <c r="W394" s="177">
        <v>38919.15</v>
      </c>
      <c r="X394" s="175" t="s">
        <v>1</v>
      </c>
      <c r="Y394" s="175" t="s">
        <v>1</v>
      </c>
      <c r="Z394" s="179">
        <v>44203</v>
      </c>
    </row>
    <row r="395" spans="1:26" ht="38.25" x14ac:dyDescent="0.25">
      <c r="A395" s="174">
        <v>2</v>
      </c>
      <c r="B395" s="175" t="s">
        <v>1069</v>
      </c>
      <c r="C395" s="175" t="s">
        <v>1070</v>
      </c>
      <c r="D395" s="175" t="s">
        <v>40</v>
      </c>
      <c r="E395" s="176">
        <v>43462</v>
      </c>
      <c r="F395" s="175" t="s">
        <v>157</v>
      </c>
      <c r="G395" s="175" t="s">
        <v>158</v>
      </c>
      <c r="H395" s="175" t="s">
        <v>190</v>
      </c>
      <c r="I395" s="175">
        <v>2</v>
      </c>
      <c r="J395" s="175">
        <v>36</v>
      </c>
      <c r="K395" s="177">
        <v>648648</v>
      </c>
      <c r="L395" s="177">
        <v>648648</v>
      </c>
      <c r="M395" s="177">
        <v>374918.54</v>
      </c>
      <c r="N395" s="175" t="s">
        <v>1</v>
      </c>
      <c r="O395" s="175" t="s">
        <v>1</v>
      </c>
      <c r="P395" s="175" t="s">
        <v>1</v>
      </c>
      <c r="Q395" s="177">
        <v>225080.86</v>
      </c>
      <c r="R395" s="178" t="s">
        <v>2310</v>
      </c>
      <c r="S395" s="175" t="s">
        <v>1</v>
      </c>
      <c r="T395" s="175" t="s">
        <v>1</v>
      </c>
      <c r="U395" s="177">
        <v>612965.6</v>
      </c>
      <c r="V395" s="177">
        <v>12966.2</v>
      </c>
      <c r="W395" s="177">
        <v>35682.400000000001</v>
      </c>
      <c r="X395" s="175" t="s">
        <v>1</v>
      </c>
      <c r="Y395" s="175" t="s">
        <v>1</v>
      </c>
      <c r="Z395" s="179">
        <v>44203</v>
      </c>
    </row>
    <row r="396" spans="1:26" ht="38.25" x14ac:dyDescent="0.25">
      <c r="A396" s="174">
        <v>2</v>
      </c>
      <c r="B396" s="175" t="s">
        <v>1071</v>
      </c>
      <c r="C396" s="175" t="s">
        <v>1072</v>
      </c>
      <c r="D396" s="175" t="s">
        <v>40</v>
      </c>
      <c r="E396" s="176">
        <v>43462</v>
      </c>
      <c r="F396" s="175" t="s">
        <v>157</v>
      </c>
      <c r="G396" s="175" t="s">
        <v>158</v>
      </c>
      <c r="H396" s="175"/>
      <c r="I396" s="175">
        <v>1</v>
      </c>
      <c r="J396" s="175">
        <v>36</v>
      </c>
      <c r="K396" s="177">
        <v>633016.79</v>
      </c>
      <c r="L396" s="177">
        <v>633016.79</v>
      </c>
      <c r="M396" s="177">
        <v>365883.7</v>
      </c>
      <c r="N396" s="175" t="s">
        <v>1</v>
      </c>
      <c r="O396" s="175" t="s">
        <v>1</v>
      </c>
      <c r="P396" s="175" t="s">
        <v>1</v>
      </c>
      <c r="Q396" s="177">
        <v>219656.83</v>
      </c>
      <c r="R396" s="178" t="s">
        <v>2310</v>
      </c>
      <c r="S396" s="175" t="s">
        <v>1</v>
      </c>
      <c r="T396" s="175" t="s">
        <v>1</v>
      </c>
      <c r="U396" s="177">
        <v>601365.94999999995</v>
      </c>
      <c r="V396" s="177">
        <v>15825.42</v>
      </c>
      <c r="W396" s="177">
        <v>31650.84</v>
      </c>
      <c r="X396" s="175" t="s">
        <v>1</v>
      </c>
      <c r="Y396" s="175" t="s">
        <v>1</v>
      </c>
      <c r="Z396" s="179">
        <v>44203</v>
      </c>
    </row>
    <row r="397" spans="1:26" ht="38.25" x14ac:dyDescent="0.25">
      <c r="A397" s="174">
        <v>2</v>
      </c>
      <c r="B397" s="175" t="s">
        <v>1073</v>
      </c>
      <c r="C397" s="175" t="s">
        <v>1074</v>
      </c>
      <c r="D397" s="175" t="s">
        <v>40</v>
      </c>
      <c r="E397" s="176">
        <v>43462</v>
      </c>
      <c r="F397" s="175" t="s">
        <v>393</v>
      </c>
      <c r="G397" s="175" t="s">
        <v>394</v>
      </c>
      <c r="H397" s="175" t="s">
        <v>1075</v>
      </c>
      <c r="I397" s="175">
        <v>1</v>
      </c>
      <c r="J397" s="175">
        <v>30</v>
      </c>
      <c r="K397" s="177">
        <v>522745.88</v>
      </c>
      <c r="L397" s="177">
        <v>522745.88</v>
      </c>
      <c r="M397" s="177">
        <v>302147.11</v>
      </c>
      <c r="N397" s="175" t="s">
        <v>1</v>
      </c>
      <c r="O397" s="175" t="s">
        <v>1</v>
      </c>
      <c r="P397" s="175" t="s">
        <v>1</v>
      </c>
      <c r="Q397" s="177">
        <v>181392.82</v>
      </c>
      <c r="R397" s="178" t="s">
        <v>2310</v>
      </c>
      <c r="S397" s="175" t="s">
        <v>1</v>
      </c>
      <c r="T397" s="175" t="s">
        <v>1</v>
      </c>
      <c r="U397" s="177">
        <v>483539.93</v>
      </c>
      <c r="V397" s="175" t="s">
        <v>1</v>
      </c>
      <c r="W397" s="177">
        <v>39205.949999999997</v>
      </c>
      <c r="X397" s="175" t="s">
        <v>1</v>
      </c>
      <c r="Y397" s="175" t="s">
        <v>1</v>
      </c>
      <c r="Z397" s="179">
        <v>44203</v>
      </c>
    </row>
    <row r="398" spans="1:26" ht="25.5" x14ac:dyDescent="0.25">
      <c r="A398" s="174">
        <v>2</v>
      </c>
      <c r="B398" s="175" t="s">
        <v>1076</v>
      </c>
      <c r="C398" s="175" t="s">
        <v>1077</v>
      </c>
      <c r="D398" s="175" t="s">
        <v>40</v>
      </c>
      <c r="E398" s="176">
        <v>43462</v>
      </c>
      <c r="F398" s="175" t="s">
        <v>157</v>
      </c>
      <c r="G398" s="175" t="s">
        <v>158</v>
      </c>
      <c r="H398" s="175" t="s">
        <v>180</v>
      </c>
      <c r="I398" s="175">
        <v>3</v>
      </c>
      <c r="J398" s="175">
        <v>36</v>
      </c>
      <c r="K398" s="177">
        <v>648648</v>
      </c>
      <c r="L398" s="177">
        <v>648648</v>
      </c>
      <c r="M398" s="177">
        <v>374918.54</v>
      </c>
      <c r="N398" s="175" t="s">
        <v>1</v>
      </c>
      <c r="O398" s="175" t="s">
        <v>1</v>
      </c>
      <c r="P398" s="175" t="s">
        <v>1</v>
      </c>
      <c r="Q398" s="177">
        <v>225080.86</v>
      </c>
      <c r="R398" s="178" t="s">
        <v>2310</v>
      </c>
      <c r="S398" s="175" t="s">
        <v>1</v>
      </c>
      <c r="T398" s="175" t="s">
        <v>1</v>
      </c>
      <c r="U398" s="177">
        <v>620903.80000000005</v>
      </c>
      <c r="V398" s="177">
        <v>20904.400000000001</v>
      </c>
      <c r="W398" s="177">
        <v>27744.2</v>
      </c>
      <c r="X398" s="175" t="s">
        <v>1</v>
      </c>
      <c r="Y398" s="175" t="s">
        <v>1</v>
      </c>
      <c r="Z398" s="179">
        <v>44203</v>
      </c>
    </row>
    <row r="399" spans="1:26" ht="25.5" x14ac:dyDescent="0.25">
      <c r="A399" s="174">
        <v>2</v>
      </c>
      <c r="B399" s="175" t="s">
        <v>1078</v>
      </c>
      <c r="C399" s="175" t="s">
        <v>1079</v>
      </c>
      <c r="D399" s="175" t="s">
        <v>104</v>
      </c>
      <c r="E399" s="176">
        <v>43525</v>
      </c>
      <c r="F399" s="175" t="s">
        <v>157</v>
      </c>
      <c r="G399" s="175" t="s">
        <v>158</v>
      </c>
      <c r="H399" s="175" t="s">
        <v>1068</v>
      </c>
      <c r="I399" s="175">
        <v>2</v>
      </c>
      <c r="J399" s="175">
        <v>36</v>
      </c>
      <c r="K399" s="177">
        <v>648648</v>
      </c>
      <c r="L399" s="177">
        <v>648648</v>
      </c>
      <c r="M399" s="177">
        <v>374918.54</v>
      </c>
      <c r="N399" s="175" t="s">
        <v>1</v>
      </c>
      <c r="O399" s="175" t="s">
        <v>1</v>
      </c>
      <c r="P399" s="175" t="s">
        <v>1</v>
      </c>
      <c r="Q399" s="177">
        <v>225080.86</v>
      </c>
      <c r="R399" s="178" t="s">
        <v>2310</v>
      </c>
      <c r="S399" s="175" t="s">
        <v>1</v>
      </c>
      <c r="T399" s="175" t="s">
        <v>1</v>
      </c>
      <c r="U399" s="177">
        <v>609728.85</v>
      </c>
      <c r="V399" s="177">
        <v>9729.4500000000007</v>
      </c>
      <c r="W399" s="177">
        <v>38919.15</v>
      </c>
      <c r="X399" s="175" t="s">
        <v>1</v>
      </c>
      <c r="Y399" s="175" t="s">
        <v>1</v>
      </c>
      <c r="Z399" s="179">
        <v>44203</v>
      </c>
    </row>
    <row r="400" spans="1:26" ht="63.75" x14ac:dyDescent="0.25">
      <c r="A400" s="174">
        <v>2</v>
      </c>
      <c r="B400" s="175" t="s">
        <v>1080</v>
      </c>
      <c r="C400" s="175" t="s">
        <v>1081</v>
      </c>
      <c r="D400" s="175" t="s">
        <v>40</v>
      </c>
      <c r="E400" s="176">
        <v>43441</v>
      </c>
      <c r="F400" s="175" t="s">
        <v>2327</v>
      </c>
      <c r="G400" s="175" t="s">
        <v>285</v>
      </c>
      <c r="H400" s="175" t="s">
        <v>1082</v>
      </c>
      <c r="I400" s="175">
        <v>5</v>
      </c>
      <c r="J400" s="175">
        <v>30</v>
      </c>
      <c r="K400" s="177">
        <v>636730.47</v>
      </c>
      <c r="L400" s="177">
        <v>633234.93000000005</v>
      </c>
      <c r="M400" s="177">
        <v>366009.78</v>
      </c>
      <c r="N400" s="175" t="s">
        <v>1</v>
      </c>
      <c r="O400" s="175" t="s">
        <v>1</v>
      </c>
      <c r="P400" s="175" t="s">
        <v>1</v>
      </c>
      <c r="Q400" s="177">
        <v>219732.52</v>
      </c>
      <c r="R400" s="178" t="s">
        <v>2310</v>
      </c>
      <c r="S400" s="175" t="s">
        <v>1</v>
      </c>
      <c r="T400" s="175" t="s">
        <v>1</v>
      </c>
      <c r="U400" s="177">
        <v>585742.30000000005</v>
      </c>
      <c r="V400" s="175" t="s">
        <v>1</v>
      </c>
      <c r="W400" s="177">
        <v>47492.63</v>
      </c>
      <c r="X400" s="175" t="s">
        <v>1</v>
      </c>
      <c r="Y400" s="177">
        <v>3495.54</v>
      </c>
      <c r="Z400" s="179">
        <v>44203</v>
      </c>
    </row>
    <row r="401" spans="1:26" ht="38.25" x14ac:dyDescent="0.25">
      <c r="A401" s="174">
        <v>2</v>
      </c>
      <c r="B401" s="175" t="s">
        <v>1083</v>
      </c>
      <c r="C401" s="175" t="s">
        <v>1084</v>
      </c>
      <c r="D401" s="175" t="s">
        <v>40</v>
      </c>
      <c r="E401" s="176">
        <v>43441</v>
      </c>
      <c r="F401" s="175" t="s">
        <v>2327</v>
      </c>
      <c r="G401" s="175" t="s">
        <v>285</v>
      </c>
      <c r="H401" s="175"/>
      <c r="I401" s="175">
        <v>1</v>
      </c>
      <c r="J401" s="175">
        <v>36</v>
      </c>
      <c r="K401" s="177">
        <v>644285.9</v>
      </c>
      <c r="L401" s="177">
        <v>644285.9</v>
      </c>
      <c r="M401" s="177">
        <v>372397.25</v>
      </c>
      <c r="N401" s="175" t="s">
        <v>1</v>
      </c>
      <c r="O401" s="175" t="s">
        <v>1</v>
      </c>
      <c r="P401" s="175" t="s">
        <v>1</v>
      </c>
      <c r="Q401" s="177">
        <v>223567.21</v>
      </c>
      <c r="R401" s="178" t="s">
        <v>2310</v>
      </c>
      <c r="S401" s="175" t="s">
        <v>1</v>
      </c>
      <c r="T401" s="175" t="s">
        <v>1</v>
      </c>
      <c r="U401" s="177">
        <v>595964.46</v>
      </c>
      <c r="V401" s="175" t="s">
        <v>1</v>
      </c>
      <c r="W401" s="177">
        <v>48321.440000000002</v>
      </c>
      <c r="X401" s="175" t="s">
        <v>1</v>
      </c>
      <c r="Y401" s="175" t="s">
        <v>1</v>
      </c>
      <c r="Z401" s="179">
        <v>44203</v>
      </c>
    </row>
    <row r="402" spans="1:26" ht="51" x14ac:dyDescent="0.25">
      <c r="A402" s="174">
        <v>2</v>
      </c>
      <c r="B402" s="175" t="s">
        <v>1085</v>
      </c>
      <c r="C402" s="175" t="s">
        <v>1086</v>
      </c>
      <c r="D402" s="175" t="s">
        <v>104</v>
      </c>
      <c r="E402" s="176">
        <v>43525</v>
      </c>
      <c r="F402" s="175" t="s">
        <v>157</v>
      </c>
      <c r="G402" s="175" t="s">
        <v>158</v>
      </c>
      <c r="H402" s="175" t="s">
        <v>1068</v>
      </c>
      <c r="I402" s="175">
        <v>2</v>
      </c>
      <c r="J402" s="175">
        <v>36</v>
      </c>
      <c r="K402" s="177">
        <v>648648</v>
      </c>
      <c r="L402" s="177">
        <v>648648</v>
      </c>
      <c r="M402" s="177">
        <v>374918.54</v>
      </c>
      <c r="N402" s="175" t="s">
        <v>1</v>
      </c>
      <c r="O402" s="175" t="s">
        <v>1</v>
      </c>
      <c r="P402" s="175" t="s">
        <v>1</v>
      </c>
      <c r="Q402" s="177">
        <v>225080.86</v>
      </c>
      <c r="R402" s="178" t="s">
        <v>2310</v>
      </c>
      <c r="S402" s="175" t="s">
        <v>1</v>
      </c>
      <c r="T402" s="175" t="s">
        <v>1</v>
      </c>
      <c r="U402" s="177">
        <v>609728.85</v>
      </c>
      <c r="V402" s="177">
        <v>9729.4500000000007</v>
      </c>
      <c r="W402" s="177">
        <v>38919.15</v>
      </c>
      <c r="X402" s="175" t="s">
        <v>1</v>
      </c>
      <c r="Y402" s="175" t="s">
        <v>1</v>
      </c>
      <c r="Z402" s="179">
        <v>44203</v>
      </c>
    </row>
    <row r="403" spans="1:26" ht="38.25" x14ac:dyDescent="0.25">
      <c r="A403" s="174">
        <v>2</v>
      </c>
      <c r="B403" s="175" t="s">
        <v>1087</v>
      </c>
      <c r="C403" s="175" t="s">
        <v>400</v>
      </c>
      <c r="D403" s="175" t="s">
        <v>40</v>
      </c>
      <c r="E403" s="176">
        <v>43462</v>
      </c>
      <c r="F403" s="175" t="s">
        <v>2327</v>
      </c>
      <c r="G403" s="175" t="s">
        <v>285</v>
      </c>
      <c r="H403" s="175" t="s">
        <v>180</v>
      </c>
      <c r="I403" s="175">
        <v>1</v>
      </c>
      <c r="J403" s="175">
        <v>36</v>
      </c>
      <c r="K403" s="177">
        <v>480490.56</v>
      </c>
      <c r="L403" s="177">
        <v>480490.56</v>
      </c>
      <c r="M403" s="177">
        <v>277723.55</v>
      </c>
      <c r="N403" s="175" t="s">
        <v>1</v>
      </c>
      <c r="O403" s="175" t="s">
        <v>1</v>
      </c>
      <c r="P403" s="175" t="s">
        <v>1</v>
      </c>
      <c r="Q403" s="177">
        <v>166730.23000000001</v>
      </c>
      <c r="R403" s="178" t="s">
        <v>2310</v>
      </c>
      <c r="S403" s="175" t="s">
        <v>1</v>
      </c>
      <c r="T403" s="175" t="s">
        <v>1</v>
      </c>
      <c r="U403" s="177">
        <v>444453.78</v>
      </c>
      <c r="V403" s="175" t="s">
        <v>1</v>
      </c>
      <c r="W403" s="177">
        <v>36036.78</v>
      </c>
      <c r="X403" s="175" t="s">
        <v>1</v>
      </c>
      <c r="Y403" s="175" t="s">
        <v>1</v>
      </c>
      <c r="Z403" s="179">
        <v>44203</v>
      </c>
    </row>
    <row r="404" spans="1:26" ht="38.25" x14ac:dyDescent="0.25">
      <c r="A404" s="174">
        <v>2</v>
      </c>
      <c r="B404" s="175" t="s">
        <v>1088</v>
      </c>
      <c r="C404" s="175" t="s">
        <v>1089</v>
      </c>
      <c r="D404" s="175" t="s">
        <v>40</v>
      </c>
      <c r="E404" s="176">
        <v>43462</v>
      </c>
      <c r="F404" s="175" t="s">
        <v>157</v>
      </c>
      <c r="G404" s="175" t="s">
        <v>158</v>
      </c>
      <c r="H404" s="175" t="s">
        <v>1068</v>
      </c>
      <c r="I404" s="175">
        <v>2</v>
      </c>
      <c r="J404" s="175">
        <v>36</v>
      </c>
      <c r="K404" s="177">
        <v>648648</v>
      </c>
      <c r="L404" s="177">
        <v>648648</v>
      </c>
      <c r="M404" s="177">
        <v>374918.54</v>
      </c>
      <c r="N404" s="175" t="s">
        <v>1</v>
      </c>
      <c r="O404" s="175" t="s">
        <v>1</v>
      </c>
      <c r="P404" s="175" t="s">
        <v>1</v>
      </c>
      <c r="Q404" s="177">
        <v>225080.86</v>
      </c>
      <c r="R404" s="178" t="s">
        <v>2310</v>
      </c>
      <c r="S404" s="175" t="s">
        <v>1</v>
      </c>
      <c r="T404" s="175" t="s">
        <v>1</v>
      </c>
      <c r="U404" s="177">
        <v>609728.85</v>
      </c>
      <c r="V404" s="177">
        <v>9729.4500000000007</v>
      </c>
      <c r="W404" s="177">
        <v>38919.15</v>
      </c>
      <c r="X404" s="175" t="s">
        <v>1</v>
      </c>
      <c r="Y404" s="175" t="s">
        <v>1</v>
      </c>
      <c r="Z404" s="179">
        <v>44203</v>
      </c>
    </row>
    <row r="405" spans="1:26" ht="25.5" x14ac:dyDescent="0.25">
      <c r="A405" s="174">
        <v>2</v>
      </c>
      <c r="B405" s="175" t="s">
        <v>1090</v>
      </c>
      <c r="C405" s="175" t="s">
        <v>1091</v>
      </c>
      <c r="D405" s="175" t="s">
        <v>40</v>
      </c>
      <c r="E405" s="176">
        <v>43462</v>
      </c>
      <c r="F405" s="175" t="s">
        <v>157</v>
      </c>
      <c r="G405" s="175" t="s">
        <v>158</v>
      </c>
      <c r="H405" s="175" t="s">
        <v>704</v>
      </c>
      <c r="I405" s="175">
        <v>2</v>
      </c>
      <c r="J405" s="175">
        <v>36</v>
      </c>
      <c r="K405" s="177">
        <v>645000</v>
      </c>
      <c r="L405" s="177">
        <v>645000</v>
      </c>
      <c r="M405" s="177">
        <v>372810</v>
      </c>
      <c r="N405" s="175" t="s">
        <v>1</v>
      </c>
      <c r="O405" s="175" t="s">
        <v>1</v>
      </c>
      <c r="P405" s="175" t="s">
        <v>1</v>
      </c>
      <c r="Q405" s="177">
        <v>223815</v>
      </c>
      <c r="R405" s="178" t="s">
        <v>2310</v>
      </c>
      <c r="S405" s="175" t="s">
        <v>1</v>
      </c>
      <c r="T405" s="175" t="s">
        <v>1</v>
      </c>
      <c r="U405" s="177">
        <v>621000</v>
      </c>
      <c r="V405" s="177">
        <v>24375</v>
      </c>
      <c r="W405" s="177">
        <v>24000</v>
      </c>
      <c r="X405" s="175" t="s">
        <v>1</v>
      </c>
      <c r="Y405" s="175" t="s">
        <v>1</v>
      </c>
      <c r="Z405" s="179">
        <v>44203</v>
      </c>
    </row>
    <row r="406" spans="1:26" ht="38.25" x14ac:dyDescent="0.25">
      <c r="A406" s="174">
        <v>2</v>
      </c>
      <c r="B406" s="175" t="s">
        <v>1092</v>
      </c>
      <c r="C406" s="175" t="s">
        <v>1093</v>
      </c>
      <c r="D406" s="175" t="s">
        <v>104</v>
      </c>
      <c r="E406" s="176">
        <v>43525</v>
      </c>
      <c r="F406" s="175" t="s">
        <v>157</v>
      </c>
      <c r="G406" s="175" t="s">
        <v>158</v>
      </c>
      <c r="H406" s="175" t="s">
        <v>1094</v>
      </c>
      <c r="I406" s="175">
        <v>2</v>
      </c>
      <c r="J406" s="175">
        <v>36</v>
      </c>
      <c r="K406" s="177">
        <v>648648</v>
      </c>
      <c r="L406" s="177">
        <v>648648</v>
      </c>
      <c r="M406" s="177">
        <v>374918.54</v>
      </c>
      <c r="N406" s="175" t="s">
        <v>1</v>
      </c>
      <c r="O406" s="175" t="s">
        <v>1</v>
      </c>
      <c r="P406" s="175" t="s">
        <v>1</v>
      </c>
      <c r="Q406" s="177">
        <v>225080.86</v>
      </c>
      <c r="R406" s="178" t="s">
        <v>2310</v>
      </c>
      <c r="S406" s="175" t="s">
        <v>1</v>
      </c>
      <c r="T406" s="175" t="s">
        <v>1</v>
      </c>
      <c r="U406" s="177">
        <v>609728.85</v>
      </c>
      <c r="V406" s="177">
        <v>9729.4500000000007</v>
      </c>
      <c r="W406" s="177">
        <v>38919.15</v>
      </c>
      <c r="X406" s="175" t="s">
        <v>1</v>
      </c>
      <c r="Y406" s="175" t="s">
        <v>1</v>
      </c>
      <c r="Z406" s="179">
        <v>44203</v>
      </c>
    </row>
    <row r="407" spans="1:26" ht="38.25" x14ac:dyDescent="0.25">
      <c r="A407" s="174">
        <v>2</v>
      </c>
      <c r="B407" s="175" t="s">
        <v>1095</v>
      </c>
      <c r="C407" s="175" t="s">
        <v>1096</v>
      </c>
      <c r="D407" s="175" t="s">
        <v>104</v>
      </c>
      <c r="E407" s="176">
        <v>43525</v>
      </c>
      <c r="F407" s="175" t="s">
        <v>157</v>
      </c>
      <c r="G407" s="175" t="s">
        <v>158</v>
      </c>
      <c r="H407" s="175" t="s">
        <v>1094</v>
      </c>
      <c r="I407" s="175">
        <v>2</v>
      </c>
      <c r="J407" s="175">
        <v>36</v>
      </c>
      <c r="K407" s="177">
        <v>648648</v>
      </c>
      <c r="L407" s="177">
        <v>648648</v>
      </c>
      <c r="M407" s="177">
        <v>374918.54</v>
      </c>
      <c r="N407" s="175" t="s">
        <v>1</v>
      </c>
      <c r="O407" s="175" t="s">
        <v>1</v>
      </c>
      <c r="P407" s="175" t="s">
        <v>1</v>
      </c>
      <c r="Q407" s="177">
        <v>225080.86</v>
      </c>
      <c r="R407" s="178" t="s">
        <v>2310</v>
      </c>
      <c r="S407" s="175" t="s">
        <v>1</v>
      </c>
      <c r="T407" s="175" t="s">
        <v>1</v>
      </c>
      <c r="U407" s="177">
        <v>609728.85</v>
      </c>
      <c r="V407" s="177">
        <v>9729.4500000000007</v>
      </c>
      <c r="W407" s="177">
        <v>38919.15</v>
      </c>
      <c r="X407" s="175" t="s">
        <v>1</v>
      </c>
      <c r="Y407" s="175" t="s">
        <v>1</v>
      </c>
      <c r="Z407" s="179">
        <v>44203</v>
      </c>
    </row>
    <row r="408" spans="1:26" ht="38.25" x14ac:dyDescent="0.25">
      <c r="A408" s="174">
        <v>2</v>
      </c>
      <c r="B408" s="175" t="s">
        <v>1097</v>
      </c>
      <c r="C408" s="175" t="s">
        <v>1098</v>
      </c>
      <c r="D408" s="175" t="s">
        <v>40</v>
      </c>
      <c r="E408" s="176">
        <v>43462</v>
      </c>
      <c r="F408" s="175" t="s">
        <v>157</v>
      </c>
      <c r="G408" s="175" t="s">
        <v>158</v>
      </c>
      <c r="H408" s="175" t="s">
        <v>1068</v>
      </c>
      <c r="I408" s="175">
        <v>2</v>
      </c>
      <c r="J408" s="175">
        <v>36</v>
      </c>
      <c r="K408" s="177">
        <v>648648</v>
      </c>
      <c r="L408" s="177">
        <v>648648</v>
      </c>
      <c r="M408" s="177">
        <v>374918.54</v>
      </c>
      <c r="N408" s="175" t="s">
        <v>1</v>
      </c>
      <c r="O408" s="175" t="s">
        <v>1</v>
      </c>
      <c r="P408" s="175" t="s">
        <v>1</v>
      </c>
      <c r="Q408" s="177">
        <v>225080.86</v>
      </c>
      <c r="R408" s="178" t="s">
        <v>2310</v>
      </c>
      <c r="S408" s="175" t="s">
        <v>1</v>
      </c>
      <c r="T408" s="175" t="s">
        <v>1</v>
      </c>
      <c r="U408" s="177">
        <v>612970.6</v>
      </c>
      <c r="V408" s="177">
        <v>12971.2</v>
      </c>
      <c r="W408" s="177">
        <v>35677.4</v>
      </c>
      <c r="X408" s="175" t="s">
        <v>1</v>
      </c>
      <c r="Y408" s="175" t="s">
        <v>1</v>
      </c>
      <c r="Z408" s="179">
        <v>44203</v>
      </c>
    </row>
    <row r="409" spans="1:26" ht="38.25" x14ac:dyDescent="0.25">
      <c r="A409" s="174">
        <v>2</v>
      </c>
      <c r="B409" s="175" t="s">
        <v>1099</v>
      </c>
      <c r="C409" s="175" t="s">
        <v>1100</v>
      </c>
      <c r="D409" s="175" t="s">
        <v>104</v>
      </c>
      <c r="E409" s="176">
        <v>43525</v>
      </c>
      <c r="F409" s="175" t="s">
        <v>157</v>
      </c>
      <c r="G409" s="175" t="s">
        <v>158</v>
      </c>
      <c r="H409" s="175"/>
      <c r="I409" s="175">
        <v>1</v>
      </c>
      <c r="J409" s="175">
        <v>36</v>
      </c>
      <c r="K409" s="177">
        <v>648648</v>
      </c>
      <c r="L409" s="177">
        <v>648648</v>
      </c>
      <c r="M409" s="177">
        <v>374918.54</v>
      </c>
      <c r="N409" s="175" t="s">
        <v>1</v>
      </c>
      <c r="O409" s="175" t="s">
        <v>1</v>
      </c>
      <c r="P409" s="175" t="s">
        <v>1</v>
      </c>
      <c r="Q409" s="177">
        <v>225080.86</v>
      </c>
      <c r="R409" s="178" t="s">
        <v>2310</v>
      </c>
      <c r="S409" s="175" t="s">
        <v>1</v>
      </c>
      <c r="T409" s="175" t="s">
        <v>1</v>
      </c>
      <c r="U409" s="177">
        <v>616215.6</v>
      </c>
      <c r="V409" s="177">
        <v>16216.2</v>
      </c>
      <c r="W409" s="177">
        <v>32432.400000000001</v>
      </c>
      <c r="X409" s="175" t="s">
        <v>1</v>
      </c>
      <c r="Y409" s="175" t="s">
        <v>1</v>
      </c>
      <c r="Z409" s="179">
        <v>44203</v>
      </c>
    </row>
    <row r="410" spans="1:26" ht="51" x14ac:dyDescent="0.25">
      <c r="A410" s="174">
        <v>2</v>
      </c>
      <c r="B410" s="175" t="s">
        <v>1101</v>
      </c>
      <c r="C410" s="175" t="s">
        <v>1102</v>
      </c>
      <c r="D410" s="175" t="s">
        <v>40</v>
      </c>
      <c r="E410" s="176">
        <v>43462</v>
      </c>
      <c r="F410" s="175" t="s">
        <v>157</v>
      </c>
      <c r="G410" s="175" t="s">
        <v>158</v>
      </c>
      <c r="H410" s="175" t="s">
        <v>1103</v>
      </c>
      <c r="I410" s="175">
        <v>3</v>
      </c>
      <c r="J410" s="175">
        <v>36</v>
      </c>
      <c r="K410" s="177">
        <v>648648</v>
      </c>
      <c r="L410" s="177">
        <v>648648</v>
      </c>
      <c r="M410" s="177">
        <v>374918.54</v>
      </c>
      <c r="N410" s="175" t="s">
        <v>1</v>
      </c>
      <c r="O410" s="175" t="s">
        <v>1</v>
      </c>
      <c r="P410" s="175" t="s">
        <v>1</v>
      </c>
      <c r="Q410" s="177">
        <v>225080.86</v>
      </c>
      <c r="R410" s="178" t="s">
        <v>2310</v>
      </c>
      <c r="S410" s="175" t="s">
        <v>1</v>
      </c>
      <c r="T410" s="175" t="s">
        <v>1</v>
      </c>
      <c r="U410" s="177">
        <v>609729.1</v>
      </c>
      <c r="V410" s="177">
        <v>9729.7000000000007</v>
      </c>
      <c r="W410" s="177">
        <v>38918.9</v>
      </c>
      <c r="X410" s="175" t="s">
        <v>1</v>
      </c>
      <c r="Y410" s="175" t="s">
        <v>1</v>
      </c>
      <c r="Z410" s="179">
        <v>44203</v>
      </c>
    </row>
    <row r="411" spans="1:26" ht="38.25" x14ac:dyDescent="0.25">
      <c r="A411" s="174">
        <v>2</v>
      </c>
      <c r="B411" s="175" t="s">
        <v>1104</v>
      </c>
      <c r="C411" s="175" t="s">
        <v>1105</v>
      </c>
      <c r="D411" s="175" t="s">
        <v>40</v>
      </c>
      <c r="E411" s="176">
        <v>43462</v>
      </c>
      <c r="F411" s="175" t="s">
        <v>393</v>
      </c>
      <c r="G411" s="175" t="s">
        <v>394</v>
      </c>
      <c r="H411" s="175"/>
      <c r="I411" s="175">
        <v>1</v>
      </c>
      <c r="J411" s="175">
        <v>36</v>
      </c>
      <c r="K411" s="177">
        <v>599240.4</v>
      </c>
      <c r="L411" s="177">
        <v>599240.4</v>
      </c>
      <c r="M411" s="177">
        <v>346360.95</v>
      </c>
      <c r="N411" s="175" t="s">
        <v>1</v>
      </c>
      <c r="O411" s="175" t="s">
        <v>1</v>
      </c>
      <c r="P411" s="175" t="s">
        <v>1</v>
      </c>
      <c r="Q411" s="177">
        <v>207936.41</v>
      </c>
      <c r="R411" s="178" t="s">
        <v>2310</v>
      </c>
      <c r="S411" s="175" t="s">
        <v>1</v>
      </c>
      <c r="T411" s="175" t="s">
        <v>1</v>
      </c>
      <c r="U411" s="177">
        <v>554297.36</v>
      </c>
      <c r="V411" s="175" t="s">
        <v>1</v>
      </c>
      <c r="W411" s="177">
        <v>44943.040000000001</v>
      </c>
      <c r="X411" s="175" t="s">
        <v>1</v>
      </c>
      <c r="Y411" s="175" t="s">
        <v>1</v>
      </c>
      <c r="Z411" s="179">
        <v>44203</v>
      </c>
    </row>
    <row r="412" spans="1:26" ht="38.25" x14ac:dyDescent="0.25">
      <c r="A412" s="174">
        <v>2</v>
      </c>
      <c r="B412" s="175" t="s">
        <v>1106</v>
      </c>
      <c r="C412" s="175" t="s">
        <v>1107</v>
      </c>
      <c r="D412" s="175" t="s">
        <v>40</v>
      </c>
      <c r="E412" s="176">
        <v>43462</v>
      </c>
      <c r="F412" s="175" t="s">
        <v>301</v>
      </c>
      <c r="G412" s="175" t="s">
        <v>302</v>
      </c>
      <c r="H412" s="175" t="s">
        <v>1108</v>
      </c>
      <c r="I412" s="175">
        <v>2</v>
      </c>
      <c r="J412" s="175">
        <v>36</v>
      </c>
      <c r="K412" s="177">
        <v>655801.19999999995</v>
      </c>
      <c r="L412" s="177">
        <v>647401.19999999995</v>
      </c>
      <c r="M412" s="177">
        <v>374197.9</v>
      </c>
      <c r="N412" s="175" t="s">
        <v>1</v>
      </c>
      <c r="O412" s="175" t="s">
        <v>1</v>
      </c>
      <c r="P412" s="175" t="s">
        <v>1</v>
      </c>
      <c r="Q412" s="177">
        <v>224648.21</v>
      </c>
      <c r="R412" s="178" t="s">
        <v>2310</v>
      </c>
      <c r="S412" s="175" t="s">
        <v>1</v>
      </c>
      <c r="T412" s="175" t="s">
        <v>1</v>
      </c>
      <c r="U412" s="177">
        <v>598846.11</v>
      </c>
      <c r="V412" s="175" t="s">
        <v>1</v>
      </c>
      <c r="W412" s="177">
        <v>48555.09</v>
      </c>
      <c r="X412" s="175" t="s">
        <v>1</v>
      </c>
      <c r="Y412" s="177">
        <v>8400</v>
      </c>
      <c r="Z412" s="179">
        <v>44203</v>
      </c>
    </row>
    <row r="413" spans="1:26" ht="51" x14ac:dyDescent="0.25">
      <c r="A413" s="174">
        <v>2</v>
      </c>
      <c r="B413" s="175" t="s">
        <v>1109</v>
      </c>
      <c r="C413" s="175" t="s">
        <v>1110</v>
      </c>
      <c r="D413" s="175" t="s">
        <v>40</v>
      </c>
      <c r="E413" s="176">
        <v>43462</v>
      </c>
      <c r="F413" s="175" t="s">
        <v>2327</v>
      </c>
      <c r="G413" s="175" t="s">
        <v>285</v>
      </c>
      <c r="H413" s="175" t="s">
        <v>315</v>
      </c>
      <c r="I413" s="175">
        <v>1</v>
      </c>
      <c r="J413" s="175">
        <v>36</v>
      </c>
      <c r="K413" s="177">
        <v>627025.54</v>
      </c>
      <c r="L413" s="177">
        <v>627025.54</v>
      </c>
      <c r="M413" s="177">
        <v>362420.76</v>
      </c>
      <c r="N413" s="175" t="s">
        <v>1</v>
      </c>
      <c r="O413" s="175" t="s">
        <v>1</v>
      </c>
      <c r="P413" s="175" t="s">
        <v>1</v>
      </c>
      <c r="Q413" s="177">
        <v>217577.86</v>
      </c>
      <c r="R413" s="178" t="s">
        <v>2310</v>
      </c>
      <c r="S413" s="175" t="s">
        <v>1</v>
      </c>
      <c r="T413" s="175" t="s">
        <v>1</v>
      </c>
      <c r="U413" s="177">
        <v>579998.62</v>
      </c>
      <c r="V413" s="175" t="s">
        <v>1</v>
      </c>
      <c r="W413" s="177">
        <v>47026.92</v>
      </c>
      <c r="X413" s="175" t="s">
        <v>1</v>
      </c>
      <c r="Y413" s="175" t="s">
        <v>1</v>
      </c>
      <c r="Z413" s="179">
        <v>44203</v>
      </c>
    </row>
    <row r="414" spans="1:26" ht="102" x14ac:dyDescent="0.25">
      <c r="A414" s="174">
        <v>2</v>
      </c>
      <c r="B414" s="175" t="s">
        <v>1111</v>
      </c>
      <c r="C414" s="175" t="s">
        <v>1112</v>
      </c>
      <c r="D414" s="175" t="s">
        <v>40</v>
      </c>
      <c r="E414" s="176">
        <v>43462</v>
      </c>
      <c r="F414" s="175" t="s">
        <v>47</v>
      </c>
      <c r="G414" s="175" t="s">
        <v>48</v>
      </c>
      <c r="H414" s="175"/>
      <c r="I414" s="175">
        <v>1</v>
      </c>
      <c r="J414" s="175">
        <v>36</v>
      </c>
      <c r="K414" s="177">
        <v>648000</v>
      </c>
      <c r="L414" s="177">
        <v>648000</v>
      </c>
      <c r="M414" s="177">
        <v>550800</v>
      </c>
      <c r="N414" s="175" t="s">
        <v>1</v>
      </c>
      <c r="O414" s="175" t="s">
        <v>1</v>
      </c>
      <c r="P414" s="175" t="s">
        <v>1</v>
      </c>
      <c r="Q414" s="177">
        <v>48600</v>
      </c>
      <c r="R414" s="178" t="s">
        <v>2310</v>
      </c>
      <c r="S414" s="175" t="s">
        <v>1</v>
      </c>
      <c r="T414" s="175" t="s">
        <v>1</v>
      </c>
      <c r="U414" s="177">
        <v>599400</v>
      </c>
      <c r="V414" s="175" t="s">
        <v>1</v>
      </c>
      <c r="W414" s="177">
        <v>48600</v>
      </c>
      <c r="X414" s="175" t="s">
        <v>1</v>
      </c>
      <c r="Y414" s="175" t="s">
        <v>1</v>
      </c>
      <c r="Z414" s="179">
        <v>44203</v>
      </c>
    </row>
    <row r="415" spans="1:26" ht="38.25" x14ac:dyDescent="0.25">
      <c r="A415" s="174">
        <v>2</v>
      </c>
      <c r="B415" s="175" t="s">
        <v>1113</v>
      </c>
      <c r="C415" s="175" t="s">
        <v>1114</v>
      </c>
      <c r="D415" s="175" t="s">
        <v>40</v>
      </c>
      <c r="E415" s="176">
        <v>43462</v>
      </c>
      <c r="F415" s="175" t="s">
        <v>47</v>
      </c>
      <c r="G415" s="175" t="s">
        <v>48</v>
      </c>
      <c r="H415" s="175"/>
      <c r="I415" s="175">
        <v>1</v>
      </c>
      <c r="J415" s="175">
        <v>36</v>
      </c>
      <c r="K415" s="177">
        <v>648000</v>
      </c>
      <c r="L415" s="177">
        <v>648000</v>
      </c>
      <c r="M415" s="177">
        <v>550800</v>
      </c>
      <c r="N415" s="175" t="s">
        <v>1</v>
      </c>
      <c r="O415" s="175" t="s">
        <v>1</v>
      </c>
      <c r="P415" s="175" t="s">
        <v>1</v>
      </c>
      <c r="Q415" s="177">
        <v>48600</v>
      </c>
      <c r="R415" s="178" t="s">
        <v>2310</v>
      </c>
      <c r="S415" s="175" t="s">
        <v>1</v>
      </c>
      <c r="T415" s="175" t="s">
        <v>1</v>
      </c>
      <c r="U415" s="177">
        <v>599400</v>
      </c>
      <c r="V415" s="175" t="s">
        <v>1</v>
      </c>
      <c r="W415" s="177">
        <v>48600</v>
      </c>
      <c r="X415" s="175" t="s">
        <v>1</v>
      </c>
      <c r="Y415" s="175" t="s">
        <v>1</v>
      </c>
      <c r="Z415" s="179">
        <v>44203</v>
      </c>
    </row>
    <row r="416" spans="1:26" ht="63.75" x14ac:dyDescent="0.25">
      <c r="A416" s="174">
        <v>2</v>
      </c>
      <c r="B416" s="175" t="s">
        <v>1115</v>
      </c>
      <c r="C416" s="175" t="s">
        <v>1116</v>
      </c>
      <c r="D416" s="175" t="s">
        <v>40</v>
      </c>
      <c r="E416" s="176">
        <v>43461</v>
      </c>
      <c r="F416" s="175" t="s">
        <v>47</v>
      </c>
      <c r="G416" s="175" t="s">
        <v>48</v>
      </c>
      <c r="H416" s="175"/>
      <c r="I416" s="175">
        <v>5</v>
      </c>
      <c r="J416" s="175">
        <v>36</v>
      </c>
      <c r="K416" s="177">
        <v>648645.69999999995</v>
      </c>
      <c r="L416" s="177">
        <v>648645.69999999995</v>
      </c>
      <c r="M416" s="177">
        <v>374917.2</v>
      </c>
      <c r="N416" s="175" t="s">
        <v>1</v>
      </c>
      <c r="O416" s="175" t="s">
        <v>1</v>
      </c>
      <c r="P416" s="175" t="s">
        <v>1</v>
      </c>
      <c r="Q416" s="177">
        <v>225080.06</v>
      </c>
      <c r="R416" s="178" t="s">
        <v>2310</v>
      </c>
      <c r="S416" s="175" t="s">
        <v>1</v>
      </c>
      <c r="T416" s="175" t="s">
        <v>1</v>
      </c>
      <c r="U416" s="177">
        <v>648645.69999999995</v>
      </c>
      <c r="V416" s="177">
        <v>48648.44</v>
      </c>
      <c r="W416" s="175" t="s">
        <v>1</v>
      </c>
      <c r="X416" s="175" t="s">
        <v>1</v>
      </c>
      <c r="Y416" s="175" t="s">
        <v>1</v>
      </c>
      <c r="Z416" s="179">
        <v>44203</v>
      </c>
    </row>
    <row r="417" spans="1:26" ht="51" x14ac:dyDescent="0.25">
      <c r="A417" s="174">
        <v>2</v>
      </c>
      <c r="B417" s="175" t="s">
        <v>1117</v>
      </c>
      <c r="C417" s="175" t="s">
        <v>1118</v>
      </c>
      <c r="D417" s="175" t="s">
        <v>40</v>
      </c>
      <c r="E417" s="176">
        <v>43462</v>
      </c>
      <c r="F417" s="175" t="s">
        <v>678</v>
      </c>
      <c r="G417" s="175" t="s">
        <v>679</v>
      </c>
      <c r="H417" s="175"/>
      <c r="I417" s="175">
        <v>1</v>
      </c>
      <c r="J417" s="175">
        <v>36</v>
      </c>
      <c r="K417" s="177">
        <v>648613.75</v>
      </c>
      <c r="L417" s="177">
        <v>648613.75</v>
      </c>
      <c r="M417" s="177">
        <v>374898.75</v>
      </c>
      <c r="N417" s="175" t="s">
        <v>1</v>
      </c>
      <c r="O417" s="175" t="s">
        <v>1</v>
      </c>
      <c r="P417" s="175" t="s">
        <v>1</v>
      </c>
      <c r="Q417" s="177">
        <v>225068.97</v>
      </c>
      <c r="R417" s="178" t="s">
        <v>2310</v>
      </c>
      <c r="S417" s="175" t="s">
        <v>1</v>
      </c>
      <c r="T417" s="175" t="s">
        <v>1</v>
      </c>
      <c r="U417" s="177">
        <v>599967.72</v>
      </c>
      <c r="V417" s="175" t="s">
        <v>1</v>
      </c>
      <c r="W417" s="177">
        <v>48646.03</v>
      </c>
      <c r="X417" s="175" t="s">
        <v>1</v>
      </c>
      <c r="Y417" s="175" t="s">
        <v>1</v>
      </c>
      <c r="Z417" s="179">
        <v>44203</v>
      </c>
    </row>
    <row r="418" spans="1:26" ht="51" x14ac:dyDescent="0.25">
      <c r="A418" s="174">
        <v>2</v>
      </c>
      <c r="B418" s="175" t="s">
        <v>1119</v>
      </c>
      <c r="C418" s="175" t="s">
        <v>1120</v>
      </c>
      <c r="D418" s="175" t="s">
        <v>104</v>
      </c>
      <c r="E418" s="176">
        <v>43556</v>
      </c>
      <c r="F418" s="175" t="s">
        <v>47</v>
      </c>
      <c r="G418" s="175" t="s">
        <v>48</v>
      </c>
      <c r="H418" s="175" t="s">
        <v>1121</v>
      </c>
      <c r="I418" s="175">
        <v>2</v>
      </c>
      <c r="J418" s="175">
        <v>36</v>
      </c>
      <c r="K418" s="177">
        <v>599625</v>
      </c>
      <c r="L418" s="177">
        <v>599625</v>
      </c>
      <c r="M418" s="177">
        <v>346583.24</v>
      </c>
      <c r="N418" s="175" t="s">
        <v>1</v>
      </c>
      <c r="O418" s="175" t="s">
        <v>1</v>
      </c>
      <c r="P418" s="175" t="s">
        <v>1</v>
      </c>
      <c r="Q418" s="177">
        <v>208069.88</v>
      </c>
      <c r="R418" s="178" t="s">
        <v>2310</v>
      </c>
      <c r="S418" s="175" t="s">
        <v>1</v>
      </c>
      <c r="T418" s="175" t="s">
        <v>1</v>
      </c>
      <c r="U418" s="177">
        <v>581625</v>
      </c>
      <c r="V418" s="177">
        <v>26971.88</v>
      </c>
      <c r="W418" s="177">
        <v>18000</v>
      </c>
      <c r="X418" s="175" t="s">
        <v>1</v>
      </c>
      <c r="Y418" s="175" t="s">
        <v>1</v>
      </c>
      <c r="Z418" s="179">
        <v>44203</v>
      </c>
    </row>
    <row r="419" spans="1:26" ht="38.25" x14ac:dyDescent="0.25">
      <c r="A419" s="174">
        <v>2</v>
      </c>
      <c r="B419" s="175" t="s">
        <v>1122</v>
      </c>
      <c r="C419" s="175" t="s">
        <v>1123</v>
      </c>
      <c r="D419" s="175" t="s">
        <v>40</v>
      </c>
      <c r="E419" s="176">
        <v>43441</v>
      </c>
      <c r="F419" s="175" t="s">
        <v>393</v>
      </c>
      <c r="G419" s="175" t="s">
        <v>394</v>
      </c>
      <c r="H419" s="175"/>
      <c r="I419" s="175">
        <v>1</v>
      </c>
      <c r="J419" s="175">
        <v>36</v>
      </c>
      <c r="K419" s="177">
        <v>608040.75</v>
      </c>
      <c r="L419" s="177">
        <v>608040.75</v>
      </c>
      <c r="M419" s="177">
        <v>351447.55</v>
      </c>
      <c r="N419" s="175" t="s">
        <v>1</v>
      </c>
      <c r="O419" s="175" t="s">
        <v>1</v>
      </c>
      <c r="P419" s="175" t="s">
        <v>1</v>
      </c>
      <c r="Q419" s="177">
        <v>210990.14</v>
      </c>
      <c r="R419" s="178" t="s">
        <v>2310</v>
      </c>
      <c r="S419" s="175" t="s">
        <v>1</v>
      </c>
      <c r="T419" s="175" t="s">
        <v>1</v>
      </c>
      <c r="U419" s="177">
        <v>562437.68999999994</v>
      </c>
      <c r="V419" s="175" t="s">
        <v>1</v>
      </c>
      <c r="W419" s="177">
        <v>45603.06</v>
      </c>
      <c r="X419" s="175" t="s">
        <v>1</v>
      </c>
      <c r="Y419" s="175" t="s">
        <v>1</v>
      </c>
      <c r="Z419" s="179">
        <v>44203</v>
      </c>
    </row>
    <row r="420" spans="1:26" ht="38.25" x14ac:dyDescent="0.25">
      <c r="A420" s="174">
        <v>2</v>
      </c>
      <c r="B420" s="175" t="s">
        <v>1124</v>
      </c>
      <c r="C420" s="175" t="s">
        <v>1125</v>
      </c>
      <c r="D420" s="175" t="s">
        <v>40</v>
      </c>
      <c r="E420" s="176">
        <v>43461</v>
      </c>
      <c r="F420" s="175" t="s">
        <v>443</v>
      </c>
      <c r="G420" s="175" t="s">
        <v>444</v>
      </c>
      <c r="H420" s="175" t="s">
        <v>445</v>
      </c>
      <c r="I420" s="175">
        <v>1</v>
      </c>
      <c r="J420" s="175">
        <v>24</v>
      </c>
      <c r="K420" s="177">
        <v>186274.44</v>
      </c>
      <c r="L420" s="177">
        <v>186274.44</v>
      </c>
      <c r="M420" s="177">
        <v>107666.62</v>
      </c>
      <c r="N420" s="175" t="s">
        <v>1</v>
      </c>
      <c r="O420" s="175" t="s">
        <v>1</v>
      </c>
      <c r="P420" s="175" t="s">
        <v>1</v>
      </c>
      <c r="Q420" s="177">
        <v>64637.24</v>
      </c>
      <c r="R420" s="178" t="s">
        <v>2310</v>
      </c>
      <c r="S420" s="175" t="s">
        <v>1</v>
      </c>
      <c r="T420" s="175" t="s">
        <v>1</v>
      </c>
      <c r="U420" s="177">
        <v>172303.86</v>
      </c>
      <c r="V420" s="175" t="s">
        <v>1</v>
      </c>
      <c r="W420" s="177">
        <v>13970.58</v>
      </c>
      <c r="X420" s="175" t="s">
        <v>1</v>
      </c>
      <c r="Y420" s="175" t="s">
        <v>1</v>
      </c>
      <c r="Z420" s="179">
        <v>44203</v>
      </c>
    </row>
    <row r="421" spans="1:26" ht="25.5" x14ac:dyDescent="0.25">
      <c r="A421" s="174">
        <v>2</v>
      </c>
      <c r="B421" s="175" t="s">
        <v>1126</v>
      </c>
      <c r="C421" s="175" t="s">
        <v>1127</v>
      </c>
      <c r="D421" s="175" t="s">
        <v>40</v>
      </c>
      <c r="E421" s="176">
        <v>43461</v>
      </c>
      <c r="F421" s="175" t="s">
        <v>47</v>
      </c>
      <c r="G421" s="175" t="s">
        <v>48</v>
      </c>
      <c r="H421" s="175"/>
      <c r="I421" s="175">
        <v>1</v>
      </c>
      <c r="J421" s="175">
        <v>36</v>
      </c>
      <c r="K421" s="177">
        <v>599121</v>
      </c>
      <c r="L421" s="177">
        <v>599121</v>
      </c>
      <c r="M421" s="177">
        <v>509253</v>
      </c>
      <c r="N421" s="175" t="s">
        <v>1</v>
      </c>
      <c r="O421" s="175" t="s">
        <v>1</v>
      </c>
      <c r="P421" s="175" t="s">
        <v>1</v>
      </c>
      <c r="Q421" s="177">
        <v>44934</v>
      </c>
      <c r="R421" s="178" t="s">
        <v>2310</v>
      </c>
      <c r="S421" s="175" t="s">
        <v>1</v>
      </c>
      <c r="T421" s="175" t="s">
        <v>1</v>
      </c>
      <c r="U421" s="177">
        <v>599121</v>
      </c>
      <c r="V421" s="177">
        <v>44934</v>
      </c>
      <c r="W421" s="175" t="s">
        <v>1</v>
      </c>
      <c r="X421" s="175" t="s">
        <v>1</v>
      </c>
      <c r="Y421" s="175" t="s">
        <v>1</v>
      </c>
      <c r="Z421" s="179">
        <v>44203</v>
      </c>
    </row>
    <row r="422" spans="1:26" ht="51" x14ac:dyDescent="0.25">
      <c r="A422" s="174">
        <v>2</v>
      </c>
      <c r="B422" s="175" t="s">
        <v>1128</v>
      </c>
      <c r="C422" s="175" t="s">
        <v>1129</v>
      </c>
      <c r="D422" s="175" t="s">
        <v>40</v>
      </c>
      <c r="E422" s="176">
        <v>43461</v>
      </c>
      <c r="F422" s="175" t="s">
        <v>130</v>
      </c>
      <c r="G422" s="175" t="s">
        <v>131</v>
      </c>
      <c r="H422" s="175" t="s">
        <v>101</v>
      </c>
      <c r="I422" s="175">
        <v>2</v>
      </c>
      <c r="J422" s="175">
        <v>36</v>
      </c>
      <c r="K422" s="177">
        <v>568520.29</v>
      </c>
      <c r="L422" s="177">
        <v>568520.29</v>
      </c>
      <c r="M422" s="177">
        <v>328604.71999999997</v>
      </c>
      <c r="N422" s="175" t="s">
        <v>1</v>
      </c>
      <c r="O422" s="175" t="s">
        <v>1</v>
      </c>
      <c r="P422" s="175" t="s">
        <v>1</v>
      </c>
      <c r="Q422" s="177">
        <v>197276.54</v>
      </c>
      <c r="R422" s="178" t="s">
        <v>2310</v>
      </c>
      <c r="S422" s="175" t="s">
        <v>1</v>
      </c>
      <c r="T422" s="175" t="s">
        <v>1</v>
      </c>
      <c r="U422" s="177">
        <v>540094.28</v>
      </c>
      <c r="V422" s="177">
        <v>14213.02</v>
      </c>
      <c r="W422" s="177">
        <v>28426.01</v>
      </c>
      <c r="X422" s="175" t="s">
        <v>1</v>
      </c>
      <c r="Y422" s="175" t="s">
        <v>1</v>
      </c>
      <c r="Z422" s="179">
        <v>44203</v>
      </c>
    </row>
    <row r="423" spans="1:26" ht="38.25" x14ac:dyDescent="0.25">
      <c r="A423" s="174">
        <v>2</v>
      </c>
      <c r="B423" s="175" t="s">
        <v>1130</v>
      </c>
      <c r="C423" s="175" t="s">
        <v>1131</v>
      </c>
      <c r="D423" s="175" t="s">
        <v>40</v>
      </c>
      <c r="E423" s="176">
        <v>43461</v>
      </c>
      <c r="F423" s="175" t="s">
        <v>2325</v>
      </c>
      <c r="G423" s="175" t="s">
        <v>136</v>
      </c>
      <c r="H423" s="175"/>
      <c r="I423" s="175">
        <v>1</v>
      </c>
      <c r="J423" s="175">
        <v>36</v>
      </c>
      <c r="K423" s="177">
        <v>637672.25</v>
      </c>
      <c r="L423" s="177">
        <v>637672.25</v>
      </c>
      <c r="M423" s="177">
        <v>368574.56</v>
      </c>
      <c r="N423" s="175" t="s">
        <v>1</v>
      </c>
      <c r="O423" s="175" t="s">
        <v>1</v>
      </c>
      <c r="P423" s="175" t="s">
        <v>1</v>
      </c>
      <c r="Q423" s="177">
        <v>221272.27</v>
      </c>
      <c r="R423" s="178" t="s">
        <v>2310</v>
      </c>
      <c r="S423" s="175" t="s">
        <v>1</v>
      </c>
      <c r="T423" s="175" t="s">
        <v>1</v>
      </c>
      <c r="U423" s="177">
        <v>637672.25</v>
      </c>
      <c r="V423" s="177">
        <v>47825.42</v>
      </c>
      <c r="W423" s="175" t="s">
        <v>1</v>
      </c>
      <c r="X423" s="175" t="s">
        <v>1</v>
      </c>
      <c r="Y423" s="175" t="s">
        <v>1</v>
      </c>
      <c r="Z423" s="179">
        <v>44203</v>
      </c>
    </row>
    <row r="424" spans="1:26" ht="38.25" x14ac:dyDescent="0.25">
      <c r="A424" s="174">
        <v>2</v>
      </c>
      <c r="B424" s="175" t="s">
        <v>1132</v>
      </c>
      <c r="C424" s="175" t="s">
        <v>1133</v>
      </c>
      <c r="D424" s="175" t="s">
        <v>40</v>
      </c>
      <c r="E424" s="176">
        <v>43441</v>
      </c>
      <c r="F424" s="175" t="s">
        <v>2325</v>
      </c>
      <c r="G424" s="175" t="s">
        <v>136</v>
      </c>
      <c r="H424" s="175"/>
      <c r="I424" s="175">
        <v>1</v>
      </c>
      <c r="J424" s="175">
        <v>36</v>
      </c>
      <c r="K424" s="177">
        <v>595922.79</v>
      </c>
      <c r="L424" s="177">
        <v>595922.79</v>
      </c>
      <c r="M424" s="177">
        <v>344443.37</v>
      </c>
      <c r="N424" s="175" t="s">
        <v>1</v>
      </c>
      <c r="O424" s="175" t="s">
        <v>1</v>
      </c>
      <c r="P424" s="175" t="s">
        <v>1</v>
      </c>
      <c r="Q424" s="177">
        <v>206785.2</v>
      </c>
      <c r="R424" s="178" t="s">
        <v>2310</v>
      </c>
      <c r="S424" s="175" t="s">
        <v>1</v>
      </c>
      <c r="T424" s="175" t="s">
        <v>1</v>
      </c>
      <c r="U424" s="177">
        <v>595922.79</v>
      </c>
      <c r="V424" s="177">
        <v>44694.22</v>
      </c>
      <c r="W424" s="175" t="s">
        <v>1</v>
      </c>
      <c r="X424" s="175" t="s">
        <v>1</v>
      </c>
      <c r="Y424" s="175" t="s">
        <v>1</v>
      </c>
      <c r="Z424" s="179">
        <v>44203</v>
      </c>
    </row>
    <row r="425" spans="1:26" ht="38.25" x14ac:dyDescent="0.25">
      <c r="A425" s="174">
        <v>2</v>
      </c>
      <c r="B425" s="175" t="s">
        <v>1134</v>
      </c>
      <c r="C425" s="175" t="s">
        <v>1135</v>
      </c>
      <c r="D425" s="175" t="s">
        <v>104</v>
      </c>
      <c r="E425" s="176">
        <v>43564</v>
      </c>
      <c r="F425" s="175" t="s">
        <v>54</v>
      </c>
      <c r="G425" s="175" t="s">
        <v>55</v>
      </c>
      <c r="H425" s="175" t="s">
        <v>1136</v>
      </c>
      <c r="I425" s="175">
        <v>3</v>
      </c>
      <c r="J425" s="175">
        <v>36</v>
      </c>
      <c r="K425" s="177">
        <v>648468.02</v>
      </c>
      <c r="L425" s="177">
        <v>648468.02</v>
      </c>
      <c r="M425" s="177">
        <v>374814.52</v>
      </c>
      <c r="N425" s="175" t="s">
        <v>1</v>
      </c>
      <c r="O425" s="175" t="s">
        <v>1</v>
      </c>
      <c r="P425" s="175" t="s">
        <v>1</v>
      </c>
      <c r="Q425" s="177">
        <v>225018.4</v>
      </c>
      <c r="R425" s="178" t="s">
        <v>2310</v>
      </c>
      <c r="S425" s="175" t="s">
        <v>1</v>
      </c>
      <c r="T425" s="175" t="s">
        <v>1</v>
      </c>
      <c r="U425" s="177">
        <v>628707.62</v>
      </c>
      <c r="V425" s="177">
        <v>28874.7</v>
      </c>
      <c r="W425" s="177">
        <v>19760.400000000001</v>
      </c>
      <c r="X425" s="175" t="s">
        <v>1</v>
      </c>
      <c r="Y425" s="175" t="s">
        <v>1</v>
      </c>
      <c r="Z425" s="179">
        <v>44203</v>
      </c>
    </row>
    <row r="426" spans="1:26" ht="25.5" x14ac:dyDescent="0.25">
      <c r="A426" s="174">
        <v>2</v>
      </c>
      <c r="B426" s="175" t="s">
        <v>1137</v>
      </c>
      <c r="C426" s="175" t="s">
        <v>1138</v>
      </c>
      <c r="D426" s="175" t="s">
        <v>40</v>
      </c>
      <c r="E426" s="176">
        <v>43461</v>
      </c>
      <c r="F426" s="175" t="s">
        <v>54</v>
      </c>
      <c r="G426" s="175" t="s">
        <v>55</v>
      </c>
      <c r="H426" s="175" t="s">
        <v>1139</v>
      </c>
      <c r="I426" s="175">
        <v>2</v>
      </c>
      <c r="J426" s="175">
        <v>36</v>
      </c>
      <c r="K426" s="177">
        <v>648334.85</v>
      </c>
      <c r="L426" s="177">
        <v>648334.85</v>
      </c>
      <c r="M426" s="177">
        <v>374737.54</v>
      </c>
      <c r="N426" s="175" t="s">
        <v>1</v>
      </c>
      <c r="O426" s="175" t="s">
        <v>1</v>
      </c>
      <c r="P426" s="175" t="s">
        <v>1</v>
      </c>
      <c r="Q426" s="177">
        <v>224972.2</v>
      </c>
      <c r="R426" s="178" t="s">
        <v>2310</v>
      </c>
      <c r="S426" s="175" t="s">
        <v>1</v>
      </c>
      <c r="T426" s="175" t="s">
        <v>1</v>
      </c>
      <c r="U426" s="177">
        <v>638388.86</v>
      </c>
      <c r="V426" s="177">
        <v>38679.120000000003</v>
      </c>
      <c r="W426" s="177">
        <v>9945.99</v>
      </c>
      <c r="X426" s="175" t="s">
        <v>1</v>
      </c>
      <c r="Y426" s="175" t="s">
        <v>1</v>
      </c>
      <c r="Z426" s="179">
        <v>44203</v>
      </c>
    </row>
    <row r="427" spans="1:26" ht="51" x14ac:dyDescent="0.25">
      <c r="A427" s="174">
        <v>2</v>
      </c>
      <c r="B427" s="175" t="s">
        <v>1140</v>
      </c>
      <c r="C427" s="175" t="s">
        <v>1141</v>
      </c>
      <c r="D427" s="175" t="s">
        <v>40</v>
      </c>
      <c r="E427" s="176">
        <v>43461</v>
      </c>
      <c r="F427" s="175" t="s">
        <v>54</v>
      </c>
      <c r="G427" s="175" t="s">
        <v>55</v>
      </c>
      <c r="H427" s="175" t="s">
        <v>180</v>
      </c>
      <c r="I427" s="175">
        <v>2</v>
      </c>
      <c r="J427" s="175">
        <v>36</v>
      </c>
      <c r="K427" s="177">
        <v>628826.01</v>
      </c>
      <c r="L427" s="177">
        <v>628826.01</v>
      </c>
      <c r="M427" s="177">
        <v>363461.43</v>
      </c>
      <c r="N427" s="175" t="s">
        <v>1</v>
      </c>
      <c r="O427" s="175" t="s">
        <v>1</v>
      </c>
      <c r="P427" s="175" t="s">
        <v>1</v>
      </c>
      <c r="Q427" s="177">
        <v>218202.63</v>
      </c>
      <c r="R427" s="178" t="s">
        <v>2310</v>
      </c>
      <c r="S427" s="175" t="s">
        <v>1</v>
      </c>
      <c r="T427" s="175" t="s">
        <v>1</v>
      </c>
      <c r="U427" s="177">
        <v>597384.71</v>
      </c>
      <c r="V427" s="177">
        <v>15720.65</v>
      </c>
      <c r="W427" s="177">
        <v>31441.3</v>
      </c>
      <c r="X427" s="175" t="s">
        <v>1</v>
      </c>
      <c r="Y427" s="175" t="s">
        <v>1</v>
      </c>
      <c r="Z427" s="179">
        <v>44203</v>
      </c>
    </row>
    <row r="428" spans="1:26" ht="38.25" x14ac:dyDescent="0.25">
      <c r="A428" s="174">
        <v>2</v>
      </c>
      <c r="B428" s="175" t="s">
        <v>1142</v>
      </c>
      <c r="C428" s="175" t="s">
        <v>1143</v>
      </c>
      <c r="D428" s="175" t="s">
        <v>40</v>
      </c>
      <c r="E428" s="176">
        <v>43461</v>
      </c>
      <c r="F428" s="175" t="s">
        <v>485</v>
      </c>
      <c r="G428" s="175" t="s">
        <v>486</v>
      </c>
      <c r="H428" s="175" t="s">
        <v>206</v>
      </c>
      <c r="I428" s="175">
        <v>6</v>
      </c>
      <c r="J428" s="175">
        <v>36</v>
      </c>
      <c r="K428" s="177">
        <v>415021.32</v>
      </c>
      <c r="L428" s="177">
        <v>415021.32</v>
      </c>
      <c r="M428" s="177">
        <v>239882.32</v>
      </c>
      <c r="N428" s="175" t="s">
        <v>1</v>
      </c>
      <c r="O428" s="175" t="s">
        <v>1</v>
      </c>
      <c r="P428" s="175" t="s">
        <v>1</v>
      </c>
      <c r="Q428" s="177">
        <v>144012.4</v>
      </c>
      <c r="R428" s="178" t="s">
        <v>2310</v>
      </c>
      <c r="S428" s="175" t="s">
        <v>1</v>
      </c>
      <c r="T428" s="175" t="s">
        <v>1</v>
      </c>
      <c r="U428" s="177">
        <v>383894.72</v>
      </c>
      <c r="V428" s="175" t="s">
        <v>1</v>
      </c>
      <c r="W428" s="177">
        <v>31126.6</v>
      </c>
      <c r="X428" s="175" t="s">
        <v>1</v>
      </c>
      <c r="Y428" s="175" t="s">
        <v>1</v>
      </c>
      <c r="Z428" s="179">
        <v>44203</v>
      </c>
    </row>
    <row r="429" spans="1:26" ht="89.25" x14ac:dyDescent="0.25">
      <c r="A429" s="174">
        <v>2</v>
      </c>
      <c r="B429" s="175" t="s">
        <v>1144</v>
      </c>
      <c r="C429" s="175" t="s">
        <v>1145</v>
      </c>
      <c r="D429" s="175" t="s">
        <v>40</v>
      </c>
      <c r="E429" s="176">
        <v>43461</v>
      </c>
      <c r="F429" s="175" t="s">
        <v>54</v>
      </c>
      <c r="G429" s="175" t="s">
        <v>55</v>
      </c>
      <c r="H429" s="175" t="s">
        <v>1146</v>
      </c>
      <c r="I429" s="175">
        <v>2</v>
      </c>
      <c r="J429" s="175">
        <v>36</v>
      </c>
      <c r="K429" s="177">
        <v>645609.81999999995</v>
      </c>
      <c r="L429" s="177">
        <v>645609.81999999995</v>
      </c>
      <c r="M429" s="177">
        <v>373162.48</v>
      </c>
      <c r="N429" s="175" t="s">
        <v>1</v>
      </c>
      <c r="O429" s="175" t="s">
        <v>1</v>
      </c>
      <c r="P429" s="175" t="s">
        <v>1</v>
      </c>
      <c r="Q429" s="177">
        <v>224026.6</v>
      </c>
      <c r="R429" s="178" t="s">
        <v>2310</v>
      </c>
      <c r="S429" s="175" t="s">
        <v>1</v>
      </c>
      <c r="T429" s="175" t="s">
        <v>1</v>
      </c>
      <c r="U429" s="177">
        <v>626092.81999999995</v>
      </c>
      <c r="V429" s="177">
        <v>28903.74</v>
      </c>
      <c r="W429" s="177">
        <v>19517</v>
      </c>
      <c r="X429" s="175" t="s">
        <v>1</v>
      </c>
      <c r="Y429" s="175" t="s">
        <v>1</v>
      </c>
      <c r="Z429" s="179">
        <v>44203</v>
      </c>
    </row>
    <row r="430" spans="1:26" ht="25.5" x14ac:dyDescent="0.25">
      <c r="A430" s="174">
        <v>2</v>
      </c>
      <c r="B430" s="175" t="s">
        <v>1147</v>
      </c>
      <c r="C430" s="175" t="s">
        <v>1148</v>
      </c>
      <c r="D430" s="175" t="s">
        <v>104</v>
      </c>
      <c r="E430" s="176">
        <v>43552</v>
      </c>
      <c r="F430" s="175" t="s">
        <v>1149</v>
      </c>
      <c r="G430" s="175" t="s">
        <v>1150</v>
      </c>
      <c r="H430" s="175" t="s">
        <v>1151</v>
      </c>
      <c r="I430" s="175">
        <v>4</v>
      </c>
      <c r="J430" s="175">
        <v>27</v>
      </c>
      <c r="K430" s="177">
        <v>811045.8</v>
      </c>
      <c r="L430" s="177">
        <v>709567.81</v>
      </c>
      <c r="M430" s="177">
        <v>514530.55</v>
      </c>
      <c r="N430" s="175" t="s">
        <v>1</v>
      </c>
      <c r="O430" s="175" t="s">
        <v>1</v>
      </c>
      <c r="P430" s="175" t="s">
        <v>1</v>
      </c>
      <c r="Q430" s="175" t="s">
        <v>1</v>
      </c>
      <c r="R430" s="178" t="s">
        <v>2201</v>
      </c>
      <c r="S430" s="175" t="s">
        <v>1</v>
      </c>
      <c r="T430" s="175" t="s">
        <v>1</v>
      </c>
      <c r="U430" s="177">
        <v>514530.55</v>
      </c>
      <c r="V430" s="175" t="s">
        <v>1</v>
      </c>
      <c r="W430" s="177">
        <v>195037.26</v>
      </c>
      <c r="X430" s="175" t="s">
        <v>1</v>
      </c>
      <c r="Y430" s="177">
        <v>101477.99</v>
      </c>
      <c r="Z430" s="179">
        <v>44203</v>
      </c>
    </row>
    <row r="431" spans="1:26" ht="51" x14ac:dyDescent="0.25">
      <c r="A431" s="174">
        <v>2</v>
      </c>
      <c r="B431" s="175" t="s">
        <v>1152</v>
      </c>
      <c r="C431" s="175" t="s">
        <v>1153</v>
      </c>
      <c r="D431" s="175" t="s">
        <v>40</v>
      </c>
      <c r="E431" s="176">
        <v>43461</v>
      </c>
      <c r="F431" s="175" t="s">
        <v>47</v>
      </c>
      <c r="G431" s="175" t="s">
        <v>48</v>
      </c>
      <c r="H431" s="175" t="s">
        <v>1154</v>
      </c>
      <c r="I431" s="175">
        <v>1</v>
      </c>
      <c r="J431" s="175">
        <v>36</v>
      </c>
      <c r="K431" s="177">
        <v>648096.35</v>
      </c>
      <c r="L431" s="177">
        <v>648096.35</v>
      </c>
      <c r="M431" s="177">
        <v>550881.9</v>
      </c>
      <c r="N431" s="175" t="s">
        <v>1</v>
      </c>
      <c r="O431" s="175" t="s">
        <v>1</v>
      </c>
      <c r="P431" s="175" t="s">
        <v>1</v>
      </c>
      <c r="Q431" s="177">
        <v>48607.22</v>
      </c>
      <c r="R431" s="178" t="s">
        <v>2310</v>
      </c>
      <c r="S431" s="175" t="s">
        <v>1</v>
      </c>
      <c r="T431" s="175" t="s">
        <v>1</v>
      </c>
      <c r="U431" s="177">
        <v>648096.35</v>
      </c>
      <c r="V431" s="177">
        <v>48607.23</v>
      </c>
      <c r="W431" s="175" t="s">
        <v>1</v>
      </c>
      <c r="X431" s="175" t="s">
        <v>1</v>
      </c>
      <c r="Y431" s="175" t="s">
        <v>1</v>
      </c>
      <c r="Z431" s="179">
        <v>44203</v>
      </c>
    </row>
    <row r="432" spans="1:26" ht="51" x14ac:dyDescent="0.25">
      <c r="A432" s="174">
        <v>2</v>
      </c>
      <c r="B432" s="175" t="s">
        <v>1155</v>
      </c>
      <c r="C432" s="175" t="s">
        <v>1156</v>
      </c>
      <c r="D432" s="175" t="s">
        <v>40</v>
      </c>
      <c r="E432" s="176">
        <v>43461</v>
      </c>
      <c r="F432" s="175" t="s">
        <v>2327</v>
      </c>
      <c r="G432" s="175" t="s">
        <v>285</v>
      </c>
      <c r="H432" s="175"/>
      <c r="I432" s="175">
        <v>1</v>
      </c>
      <c r="J432" s="175">
        <v>36</v>
      </c>
      <c r="K432" s="177">
        <v>630632.93000000005</v>
      </c>
      <c r="L432" s="177">
        <v>630632.93000000005</v>
      </c>
      <c r="M432" s="177">
        <v>364505.83</v>
      </c>
      <c r="N432" s="175" t="s">
        <v>1</v>
      </c>
      <c r="O432" s="175" t="s">
        <v>1</v>
      </c>
      <c r="P432" s="175" t="s">
        <v>1</v>
      </c>
      <c r="Q432" s="177">
        <v>218829.63</v>
      </c>
      <c r="R432" s="178" t="s">
        <v>2310</v>
      </c>
      <c r="S432" s="175" t="s">
        <v>1</v>
      </c>
      <c r="T432" s="175" t="s">
        <v>1</v>
      </c>
      <c r="U432" s="177">
        <v>583335.46</v>
      </c>
      <c r="V432" s="175" t="s">
        <v>1</v>
      </c>
      <c r="W432" s="177">
        <v>47297.47</v>
      </c>
      <c r="X432" s="175" t="s">
        <v>1</v>
      </c>
      <c r="Y432" s="175" t="s">
        <v>1</v>
      </c>
      <c r="Z432" s="179">
        <v>44203</v>
      </c>
    </row>
    <row r="433" spans="1:26" ht="38.25" x14ac:dyDescent="0.25">
      <c r="A433" s="174">
        <v>2</v>
      </c>
      <c r="B433" s="175" t="s">
        <v>1157</v>
      </c>
      <c r="C433" s="175" t="s">
        <v>1158</v>
      </c>
      <c r="D433" s="175" t="s">
        <v>40</v>
      </c>
      <c r="E433" s="176">
        <v>43461</v>
      </c>
      <c r="F433" s="175" t="s">
        <v>2327</v>
      </c>
      <c r="G433" s="175" t="s">
        <v>285</v>
      </c>
      <c r="H433" s="175"/>
      <c r="I433" s="175">
        <v>1</v>
      </c>
      <c r="J433" s="175">
        <v>36</v>
      </c>
      <c r="K433" s="177">
        <v>618018.57999999996</v>
      </c>
      <c r="L433" s="177">
        <v>618018.57999999996</v>
      </c>
      <c r="M433" s="177">
        <v>357214.74</v>
      </c>
      <c r="N433" s="175" t="s">
        <v>1</v>
      </c>
      <c r="O433" s="175" t="s">
        <v>1</v>
      </c>
      <c r="P433" s="175" t="s">
        <v>1</v>
      </c>
      <c r="Q433" s="177">
        <v>214452.45</v>
      </c>
      <c r="R433" s="178" t="s">
        <v>2310</v>
      </c>
      <c r="S433" s="175" t="s">
        <v>1</v>
      </c>
      <c r="T433" s="175" t="s">
        <v>1</v>
      </c>
      <c r="U433" s="177">
        <v>571667.18999999994</v>
      </c>
      <c r="V433" s="175" t="s">
        <v>1</v>
      </c>
      <c r="W433" s="177">
        <v>46351.39</v>
      </c>
      <c r="X433" s="175" t="s">
        <v>1</v>
      </c>
      <c r="Y433" s="175" t="s">
        <v>1</v>
      </c>
      <c r="Z433" s="179">
        <v>44203</v>
      </c>
    </row>
    <row r="434" spans="1:26" ht="38.25" x14ac:dyDescent="0.25">
      <c r="A434" s="174">
        <v>2</v>
      </c>
      <c r="B434" s="175" t="s">
        <v>1159</v>
      </c>
      <c r="C434" s="175" t="s">
        <v>1160</v>
      </c>
      <c r="D434" s="175" t="s">
        <v>40</v>
      </c>
      <c r="E434" s="176">
        <v>43461</v>
      </c>
      <c r="F434" s="175" t="s">
        <v>2326</v>
      </c>
      <c r="G434" s="175" t="s">
        <v>148</v>
      </c>
      <c r="H434" s="175"/>
      <c r="I434" s="175">
        <v>1</v>
      </c>
      <c r="J434" s="175">
        <v>30</v>
      </c>
      <c r="K434" s="177">
        <v>647592.63</v>
      </c>
      <c r="L434" s="177">
        <v>647592.63</v>
      </c>
      <c r="M434" s="177">
        <v>550453.73</v>
      </c>
      <c r="N434" s="175" t="s">
        <v>1</v>
      </c>
      <c r="O434" s="175" t="s">
        <v>1</v>
      </c>
      <c r="P434" s="175" t="s">
        <v>1</v>
      </c>
      <c r="Q434" s="177">
        <v>48569.45</v>
      </c>
      <c r="R434" s="178" t="s">
        <v>2310</v>
      </c>
      <c r="S434" s="175" t="s">
        <v>1</v>
      </c>
      <c r="T434" s="175" t="s">
        <v>1</v>
      </c>
      <c r="U434" s="177">
        <v>647592.63</v>
      </c>
      <c r="V434" s="177">
        <v>48569.45</v>
      </c>
      <c r="W434" s="175" t="s">
        <v>1</v>
      </c>
      <c r="X434" s="175" t="s">
        <v>1</v>
      </c>
      <c r="Y434" s="175" t="s">
        <v>1</v>
      </c>
      <c r="Z434" s="179">
        <v>44203</v>
      </c>
    </row>
    <row r="435" spans="1:26" ht="38.25" x14ac:dyDescent="0.25">
      <c r="A435" s="174">
        <v>2</v>
      </c>
      <c r="B435" s="175" t="s">
        <v>1161</v>
      </c>
      <c r="C435" s="175" t="s">
        <v>1162</v>
      </c>
      <c r="D435" s="175" t="s">
        <v>104</v>
      </c>
      <c r="E435" s="176">
        <v>43529</v>
      </c>
      <c r="F435" s="175" t="s">
        <v>485</v>
      </c>
      <c r="G435" s="175" t="s">
        <v>486</v>
      </c>
      <c r="H435" s="175" t="s">
        <v>1121</v>
      </c>
      <c r="I435" s="175">
        <v>2</v>
      </c>
      <c r="J435" s="175">
        <v>24</v>
      </c>
      <c r="K435" s="177">
        <v>472069</v>
      </c>
      <c r="L435" s="177">
        <v>472069</v>
      </c>
      <c r="M435" s="177">
        <v>272855.88</v>
      </c>
      <c r="N435" s="175" t="s">
        <v>1</v>
      </c>
      <c r="O435" s="175" t="s">
        <v>1</v>
      </c>
      <c r="P435" s="175" t="s">
        <v>1</v>
      </c>
      <c r="Q435" s="177">
        <v>163807.94</v>
      </c>
      <c r="R435" s="178" t="s">
        <v>2310</v>
      </c>
      <c r="S435" s="175" t="s">
        <v>1</v>
      </c>
      <c r="T435" s="175" t="s">
        <v>1</v>
      </c>
      <c r="U435" s="177">
        <v>436663.82</v>
      </c>
      <c r="V435" s="175" t="s">
        <v>1</v>
      </c>
      <c r="W435" s="177">
        <v>35405.18</v>
      </c>
      <c r="X435" s="175" t="s">
        <v>1</v>
      </c>
      <c r="Y435" s="175" t="s">
        <v>1</v>
      </c>
      <c r="Z435" s="179">
        <v>44203</v>
      </c>
    </row>
    <row r="436" spans="1:26" ht="25.5" x14ac:dyDescent="0.25">
      <c r="A436" s="174">
        <v>2</v>
      </c>
      <c r="B436" s="175" t="s">
        <v>1163</v>
      </c>
      <c r="C436" s="175" t="s">
        <v>1164</v>
      </c>
      <c r="D436" s="175" t="s">
        <v>40</v>
      </c>
      <c r="E436" s="176">
        <v>43461</v>
      </c>
      <c r="F436" s="175" t="s">
        <v>301</v>
      </c>
      <c r="G436" s="175" t="s">
        <v>302</v>
      </c>
      <c r="H436" s="175"/>
      <c r="I436" s="175">
        <v>1</v>
      </c>
      <c r="J436" s="175">
        <v>36</v>
      </c>
      <c r="K436" s="177">
        <v>566775</v>
      </c>
      <c r="L436" s="177">
        <v>565575</v>
      </c>
      <c r="M436" s="177">
        <v>326902.34999999998</v>
      </c>
      <c r="N436" s="175" t="s">
        <v>1</v>
      </c>
      <c r="O436" s="175" t="s">
        <v>1</v>
      </c>
      <c r="P436" s="175" t="s">
        <v>1</v>
      </c>
      <c r="Q436" s="177">
        <v>196254.51</v>
      </c>
      <c r="R436" s="178" t="s">
        <v>2310</v>
      </c>
      <c r="S436" s="175" t="s">
        <v>1</v>
      </c>
      <c r="T436" s="175" t="s">
        <v>1</v>
      </c>
      <c r="U436" s="177">
        <v>523156.86</v>
      </c>
      <c r="V436" s="175" t="s">
        <v>1</v>
      </c>
      <c r="W436" s="177">
        <v>42418.14</v>
      </c>
      <c r="X436" s="175" t="s">
        <v>1</v>
      </c>
      <c r="Y436" s="177">
        <v>1200</v>
      </c>
      <c r="Z436" s="179">
        <v>44203</v>
      </c>
    </row>
    <row r="437" spans="1:26" ht="51" x14ac:dyDescent="0.25">
      <c r="A437" s="174">
        <v>2</v>
      </c>
      <c r="B437" s="175" t="s">
        <v>1165</v>
      </c>
      <c r="C437" s="175" t="s">
        <v>1166</v>
      </c>
      <c r="D437" s="175" t="s">
        <v>35</v>
      </c>
      <c r="E437" s="176">
        <v>44046</v>
      </c>
      <c r="F437" s="175" t="s">
        <v>1167</v>
      </c>
      <c r="G437" s="175" t="s">
        <v>1168</v>
      </c>
      <c r="H437" s="175"/>
      <c r="I437" s="175">
        <v>1</v>
      </c>
      <c r="J437" s="175">
        <v>13</v>
      </c>
      <c r="K437" s="177">
        <v>242449.05</v>
      </c>
      <c r="L437" s="177">
        <v>221869.05</v>
      </c>
      <c r="M437" s="177">
        <v>110934.52</v>
      </c>
      <c r="N437" s="175" t="s">
        <v>1</v>
      </c>
      <c r="O437" s="175" t="s">
        <v>1</v>
      </c>
      <c r="P437" s="175" t="s">
        <v>1</v>
      </c>
      <c r="Q437" s="175" t="s">
        <v>1</v>
      </c>
      <c r="R437" s="178" t="s">
        <v>2201</v>
      </c>
      <c r="S437" s="175" t="s">
        <v>1</v>
      </c>
      <c r="T437" s="175" t="s">
        <v>1</v>
      </c>
      <c r="U437" s="177">
        <v>110934.52</v>
      </c>
      <c r="V437" s="175" t="s">
        <v>1</v>
      </c>
      <c r="W437" s="177">
        <v>110934.53</v>
      </c>
      <c r="X437" s="175" t="s">
        <v>1</v>
      </c>
      <c r="Y437" s="177">
        <v>20580</v>
      </c>
      <c r="Z437" s="179">
        <v>44203</v>
      </c>
    </row>
    <row r="438" spans="1:26" ht="63.75" x14ac:dyDescent="0.25">
      <c r="A438" s="174">
        <v>2</v>
      </c>
      <c r="B438" s="175" t="s">
        <v>1169</v>
      </c>
      <c r="C438" s="175" t="s">
        <v>1170</v>
      </c>
      <c r="D438" s="175" t="s">
        <v>40</v>
      </c>
      <c r="E438" s="176">
        <v>43461</v>
      </c>
      <c r="F438" s="175" t="s">
        <v>139</v>
      </c>
      <c r="G438" s="175" t="s">
        <v>140</v>
      </c>
      <c r="H438" s="175" t="s">
        <v>931</v>
      </c>
      <c r="I438" s="175">
        <v>3</v>
      </c>
      <c r="J438" s="175">
        <v>36</v>
      </c>
      <c r="K438" s="177">
        <v>644867.68000000005</v>
      </c>
      <c r="L438" s="177">
        <v>644867.68000000005</v>
      </c>
      <c r="M438" s="177">
        <v>371509.72</v>
      </c>
      <c r="N438" s="175" t="s">
        <v>1</v>
      </c>
      <c r="O438" s="175" t="s">
        <v>1</v>
      </c>
      <c r="P438" s="175" t="s">
        <v>1</v>
      </c>
      <c r="Q438" s="177">
        <v>224775.38</v>
      </c>
      <c r="R438" s="178" t="s">
        <v>2310</v>
      </c>
      <c r="S438" s="175" t="s">
        <v>1</v>
      </c>
      <c r="T438" s="175" t="s">
        <v>1</v>
      </c>
      <c r="U438" s="177">
        <v>624918.76</v>
      </c>
      <c r="V438" s="177">
        <v>28633.66</v>
      </c>
      <c r="W438" s="177">
        <v>19948.919999999998</v>
      </c>
      <c r="X438" s="175" t="s">
        <v>1</v>
      </c>
      <c r="Y438" s="175" t="s">
        <v>1</v>
      </c>
      <c r="Z438" s="179">
        <v>44203</v>
      </c>
    </row>
    <row r="439" spans="1:26" ht="76.5" x14ac:dyDescent="0.25">
      <c r="A439" s="174">
        <v>2</v>
      </c>
      <c r="B439" s="175" t="s">
        <v>1171</v>
      </c>
      <c r="C439" s="175" t="s">
        <v>1172</v>
      </c>
      <c r="D439" s="175" t="s">
        <v>40</v>
      </c>
      <c r="E439" s="176">
        <v>43461</v>
      </c>
      <c r="F439" s="175" t="s">
        <v>47</v>
      </c>
      <c r="G439" s="175" t="s">
        <v>48</v>
      </c>
      <c r="H439" s="175" t="s">
        <v>1173</v>
      </c>
      <c r="I439" s="175">
        <v>4</v>
      </c>
      <c r="J439" s="175">
        <v>36</v>
      </c>
      <c r="K439" s="177">
        <v>599375</v>
      </c>
      <c r="L439" s="177">
        <v>599375</v>
      </c>
      <c r="M439" s="177">
        <v>346438.74</v>
      </c>
      <c r="N439" s="175" t="s">
        <v>1</v>
      </c>
      <c r="O439" s="175" t="s">
        <v>1</v>
      </c>
      <c r="P439" s="175" t="s">
        <v>1</v>
      </c>
      <c r="Q439" s="177">
        <v>207983.12</v>
      </c>
      <c r="R439" s="178" t="s">
        <v>2310</v>
      </c>
      <c r="S439" s="175" t="s">
        <v>1</v>
      </c>
      <c r="T439" s="175" t="s">
        <v>1</v>
      </c>
      <c r="U439" s="177">
        <v>581375</v>
      </c>
      <c r="V439" s="177">
        <v>26953.14</v>
      </c>
      <c r="W439" s="177">
        <v>18000</v>
      </c>
      <c r="X439" s="175" t="s">
        <v>1</v>
      </c>
      <c r="Y439" s="175" t="s">
        <v>1</v>
      </c>
      <c r="Z439" s="179">
        <v>44203</v>
      </c>
    </row>
    <row r="440" spans="1:26" ht="63.75" x14ac:dyDescent="0.25">
      <c r="A440" s="174">
        <v>2</v>
      </c>
      <c r="B440" s="175" t="s">
        <v>1174</v>
      </c>
      <c r="C440" s="175" t="s">
        <v>1175</v>
      </c>
      <c r="D440" s="175" t="s">
        <v>40</v>
      </c>
      <c r="E440" s="176">
        <v>43441</v>
      </c>
      <c r="F440" s="175" t="s">
        <v>47</v>
      </c>
      <c r="G440" s="175" t="s">
        <v>48</v>
      </c>
      <c r="H440" s="175" t="s">
        <v>1176</v>
      </c>
      <c r="I440" s="175">
        <v>1</v>
      </c>
      <c r="J440" s="175">
        <v>36</v>
      </c>
      <c r="K440" s="177">
        <v>600000</v>
      </c>
      <c r="L440" s="177">
        <v>600000</v>
      </c>
      <c r="M440" s="177">
        <v>346800</v>
      </c>
      <c r="N440" s="175" t="s">
        <v>1</v>
      </c>
      <c r="O440" s="175" t="s">
        <v>1</v>
      </c>
      <c r="P440" s="175" t="s">
        <v>1</v>
      </c>
      <c r="Q440" s="177">
        <v>208200</v>
      </c>
      <c r="R440" s="178" t="s">
        <v>2310</v>
      </c>
      <c r="S440" s="175" t="s">
        <v>1</v>
      </c>
      <c r="T440" s="175" t="s">
        <v>1</v>
      </c>
      <c r="U440" s="177">
        <v>570000</v>
      </c>
      <c r="V440" s="177">
        <v>15000</v>
      </c>
      <c r="W440" s="177">
        <v>30000</v>
      </c>
      <c r="X440" s="175" t="s">
        <v>1</v>
      </c>
      <c r="Y440" s="175" t="s">
        <v>1</v>
      </c>
      <c r="Z440" s="179">
        <v>44203</v>
      </c>
    </row>
    <row r="441" spans="1:26" ht="63.75" x14ac:dyDescent="0.25">
      <c r="A441" s="174">
        <v>2</v>
      </c>
      <c r="B441" s="175" t="s">
        <v>1177</v>
      </c>
      <c r="C441" s="175" t="s">
        <v>1178</v>
      </c>
      <c r="D441" s="175" t="s">
        <v>40</v>
      </c>
      <c r="E441" s="176">
        <v>43441</v>
      </c>
      <c r="F441" s="175" t="s">
        <v>47</v>
      </c>
      <c r="G441" s="175" t="s">
        <v>48</v>
      </c>
      <c r="H441" s="175" t="s">
        <v>1179</v>
      </c>
      <c r="I441" s="175">
        <v>2</v>
      </c>
      <c r="J441" s="175">
        <v>36</v>
      </c>
      <c r="K441" s="177">
        <v>644937.96</v>
      </c>
      <c r="L441" s="177">
        <v>644937.96</v>
      </c>
      <c r="M441" s="177">
        <v>372774.14</v>
      </c>
      <c r="N441" s="175" t="s">
        <v>1</v>
      </c>
      <c r="O441" s="175" t="s">
        <v>1</v>
      </c>
      <c r="P441" s="175" t="s">
        <v>1</v>
      </c>
      <c r="Q441" s="177">
        <v>223793.46</v>
      </c>
      <c r="R441" s="178" t="s">
        <v>2310</v>
      </c>
      <c r="S441" s="175" t="s">
        <v>1</v>
      </c>
      <c r="T441" s="175" t="s">
        <v>1</v>
      </c>
      <c r="U441" s="177">
        <v>625478.30000000005</v>
      </c>
      <c r="V441" s="177">
        <v>28910.7</v>
      </c>
      <c r="W441" s="177">
        <v>19459.66</v>
      </c>
      <c r="X441" s="175" t="s">
        <v>1</v>
      </c>
      <c r="Y441" s="175" t="s">
        <v>1</v>
      </c>
      <c r="Z441" s="179">
        <v>44203</v>
      </c>
    </row>
    <row r="442" spans="1:26" ht="25.5" x14ac:dyDescent="0.25">
      <c r="A442" s="174">
        <v>2</v>
      </c>
      <c r="B442" s="175" t="s">
        <v>1180</v>
      </c>
      <c r="C442" s="175" t="s">
        <v>1181</v>
      </c>
      <c r="D442" s="175" t="s">
        <v>104</v>
      </c>
      <c r="E442" s="176">
        <v>43536</v>
      </c>
      <c r="F442" s="175" t="s">
        <v>47</v>
      </c>
      <c r="G442" s="175" t="s">
        <v>48</v>
      </c>
      <c r="H442" s="175"/>
      <c r="I442" s="175">
        <v>1</v>
      </c>
      <c r="J442" s="175">
        <v>36</v>
      </c>
      <c r="K442" s="177">
        <v>648189.53</v>
      </c>
      <c r="L442" s="177">
        <v>648189.53</v>
      </c>
      <c r="M442" s="177">
        <v>374653.54</v>
      </c>
      <c r="N442" s="175" t="s">
        <v>1</v>
      </c>
      <c r="O442" s="175" t="s">
        <v>1</v>
      </c>
      <c r="P442" s="175" t="s">
        <v>1</v>
      </c>
      <c r="Q442" s="177">
        <v>224921.77</v>
      </c>
      <c r="R442" s="178" t="s">
        <v>2310</v>
      </c>
      <c r="S442" s="175" t="s">
        <v>1</v>
      </c>
      <c r="T442" s="175" t="s">
        <v>1</v>
      </c>
      <c r="U442" s="177">
        <v>615780.05000000005</v>
      </c>
      <c r="V442" s="177">
        <v>16204.74</v>
      </c>
      <c r="W442" s="177">
        <v>32409.48</v>
      </c>
      <c r="X442" s="175" t="s">
        <v>1</v>
      </c>
      <c r="Y442" s="175" t="s">
        <v>1</v>
      </c>
      <c r="Z442" s="179">
        <v>44203</v>
      </c>
    </row>
    <row r="443" spans="1:26" ht="51" x14ac:dyDescent="0.25">
      <c r="A443" s="174">
        <v>2</v>
      </c>
      <c r="B443" s="175" t="s">
        <v>1182</v>
      </c>
      <c r="C443" s="175" t="s">
        <v>1183</v>
      </c>
      <c r="D443" s="175" t="s">
        <v>104</v>
      </c>
      <c r="E443" s="176">
        <v>43567</v>
      </c>
      <c r="F443" s="175" t="s">
        <v>54</v>
      </c>
      <c r="G443" s="175" t="s">
        <v>55</v>
      </c>
      <c r="H443" s="175"/>
      <c r="I443" s="175">
        <v>4</v>
      </c>
      <c r="J443" s="175">
        <v>36</v>
      </c>
      <c r="K443" s="177">
        <v>646189.4</v>
      </c>
      <c r="L443" s="177">
        <v>646189.4</v>
      </c>
      <c r="M443" s="177">
        <v>373497.48</v>
      </c>
      <c r="N443" s="175" t="s">
        <v>1</v>
      </c>
      <c r="O443" s="175" t="s">
        <v>1</v>
      </c>
      <c r="P443" s="175" t="s">
        <v>1</v>
      </c>
      <c r="Q443" s="177">
        <v>224227.72</v>
      </c>
      <c r="R443" s="178" t="s">
        <v>2310</v>
      </c>
      <c r="S443" s="175" t="s">
        <v>1</v>
      </c>
      <c r="T443" s="175" t="s">
        <v>1</v>
      </c>
      <c r="U443" s="177">
        <v>606788.28</v>
      </c>
      <c r="V443" s="177">
        <v>9063.08</v>
      </c>
      <c r="W443" s="177">
        <v>39401.120000000003</v>
      </c>
      <c r="X443" s="175" t="s">
        <v>1</v>
      </c>
      <c r="Y443" s="175" t="s">
        <v>1</v>
      </c>
      <c r="Z443" s="179">
        <v>44203</v>
      </c>
    </row>
    <row r="444" spans="1:26" ht="51" x14ac:dyDescent="0.25">
      <c r="A444" s="174">
        <v>2</v>
      </c>
      <c r="B444" s="175" t="s">
        <v>1184</v>
      </c>
      <c r="C444" s="175" t="s">
        <v>1185</v>
      </c>
      <c r="D444" s="175" t="s">
        <v>104</v>
      </c>
      <c r="E444" s="176">
        <v>43559</v>
      </c>
      <c r="F444" s="175" t="s">
        <v>2327</v>
      </c>
      <c r="G444" s="175" t="s">
        <v>285</v>
      </c>
      <c r="H444" s="175" t="s">
        <v>1186</v>
      </c>
      <c r="I444" s="175">
        <v>1</v>
      </c>
      <c r="J444" s="175">
        <v>36</v>
      </c>
      <c r="K444" s="177">
        <v>596363.63</v>
      </c>
      <c r="L444" s="177">
        <v>596363.63</v>
      </c>
      <c r="M444" s="177">
        <v>344698.17</v>
      </c>
      <c r="N444" s="175" t="s">
        <v>1</v>
      </c>
      <c r="O444" s="175" t="s">
        <v>1</v>
      </c>
      <c r="P444" s="175" t="s">
        <v>1</v>
      </c>
      <c r="Q444" s="177">
        <v>206938.19</v>
      </c>
      <c r="R444" s="178" t="s">
        <v>2310</v>
      </c>
      <c r="S444" s="175" t="s">
        <v>1</v>
      </c>
      <c r="T444" s="175" t="s">
        <v>1</v>
      </c>
      <c r="U444" s="177">
        <v>551636.36</v>
      </c>
      <c r="V444" s="175" t="s">
        <v>1</v>
      </c>
      <c r="W444" s="177">
        <v>44727.27</v>
      </c>
      <c r="X444" s="175" t="s">
        <v>1</v>
      </c>
      <c r="Y444" s="175" t="s">
        <v>1</v>
      </c>
      <c r="Z444" s="179">
        <v>44203</v>
      </c>
    </row>
    <row r="445" spans="1:26" ht="25.5" x14ac:dyDescent="0.25">
      <c r="A445" s="174">
        <v>2</v>
      </c>
      <c r="B445" s="175" t="s">
        <v>1187</v>
      </c>
      <c r="C445" s="175" t="s">
        <v>1188</v>
      </c>
      <c r="D445" s="175" t="s">
        <v>40</v>
      </c>
      <c r="E445" s="176">
        <v>43461</v>
      </c>
      <c r="F445" s="175" t="s">
        <v>54</v>
      </c>
      <c r="G445" s="175" t="s">
        <v>55</v>
      </c>
      <c r="H445" s="175" t="s">
        <v>564</v>
      </c>
      <c r="I445" s="175">
        <v>3</v>
      </c>
      <c r="J445" s="175">
        <v>36</v>
      </c>
      <c r="K445" s="177">
        <v>648623.11</v>
      </c>
      <c r="L445" s="177">
        <v>648623.11</v>
      </c>
      <c r="M445" s="177">
        <v>374904.16</v>
      </c>
      <c r="N445" s="175" t="s">
        <v>1</v>
      </c>
      <c r="O445" s="175" t="s">
        <v>1</v>
      </c>
      <c r="P445" s="175" t="s">
        <v>1</v>
      </c>
      <c r="Q445" s="177">
        <v>225072.22</v>
      </c>
      <c r="R445" s="178" t="s">
        <v>2310</v>
      </c>
      <c r="S445" s="175" t="s">
        <v>1</v>
      </c>
      <c r="T445" s="175" t="s">
        <v>1</v>
      </c>
      <c r="U445" s="177">
        <v>612730.06999999995</v>
      </c>
      <c r="V445" s="177">
        <v>12753.69</v>
      </c>
      <c r="W445" s="177">
        <v>35893.040000000001</v>
      </c>
      <c r="X445" s="175" t="s">
        <v>1</v>
      </c>
      <c r="Y445" s="175" t="s">
        <v>1</v>
      </c>
      <c r="Z445" s="179">
        <v>44203</v>
      </c>
    </row>
    <row r="446" spans="1:26" ht="76.5" x14ac:dyDescent="0.25">
      <c r="A446" s="174">
        <v>2</v>
      </c>
      <c r="B446" s="175" t="s">
        <v>1189</v>
      </c>
      <c r="C446" s="175" t="s">
        <v>1190</v>
      </c>
      <c r="D446" s="175" t="s">
        <v>40</v>
      </c>
      <c r="E446" s="176">
        <v>43461</v>
      </c>
      <c r="F446" s="175" t="s">
        <v>54</v>
      </c>
      <c r="G446" s="175" t="s">
        <v>55</v>
      </c>
      <c r="H446" s="175"/>
      <c r="I446" s="175">
        <v>1</v>
      </c>
      <c r="J446" s="175">
        <v>36</v>
      </c>
      <c r="K446" s="177">
        <v>437244.44</v>
      </c>
      <c r="L446" s="177">
        <v>437244.44</v>
      </c>
      <c r="M446" s="177">
        <v>252727.29</v>
      </c>
      <c r="N446" s="175" t="s">
        <v>1</v>
      </c>
      <c r="O446" s="175" t="s">
        <v>1</v>
      </c>
      <c r="P446" s="175" t="s">
        <v>1</v>
      </c>
      <c r="Q446" s="177">
        <v>151723.82999999999</v>
      </c>
      <c r="R446" s="178" t="s">
        <v>2310</v>
      </c>
      <c r="S446" s="175" t="s">
        <v>1</v>
      </c>
      <c r="T446" s="175" t="s">
        <v>1</v>
      </c>
      <c r="U446" s="177">
        <v>423920.55</v>
      </c>
      <c r="V446" s="177">
        <v>19469.43</v>
      </c>
      <c r="W446" s="177">
        <v>13323.89</v>
      </c>
      <c r="X446" s="175" t="s">
        <v>1</v>
      </c>
      <c r="Y446" s="175" t="s">
        <v>1</v>
      </c>
      <c r="Z446" s="179">
        <v>44203</v>
      </c>
    </row>
    <row r="447" spans="1:26" ht="38.25" x14ac:dyDescent="0.25">
      <c r="A447" s="174">
        <v>2</v>
      </c>
      <c r="B447" s="175" t="s">
        <v>1191</v>
      </c>
      <c r="C447" s="175" t="s">
        <v>1192</v>
      </c>
      <c r="D447" s="175" t="s">
        <v>40</v>
      </c>
      <c r="E447" s="176">
        <v>43441</v>
      </c>
      <c r="F447" s="175" t="s">
        <v>301</v>
      </c>
      <c r="G447" s="175" t="s">
        <v>302</v>
      </c>
      <c r="H447" s="175"/>
      <c r="I447" s="175">
        <v>1</v>
      </c>
      <c r="J447" s="175">
        <v>36</v>
      </c>
      <c r="K447" s="177">
        <v>476530</v>
      </c>
      <c r="L447" s="177">
        <v>474930</v>
      </c>
      <c r="M447" s="177">
        <v>274509.53999999998</v>
      </c>
      <c r="N447" s="175" t="s">
        <v>1</v>
      </c>
      <c r="O447" s="175" t="s">
        <v>1</v>
      </c>
      <c r="P447" s="175" t="s">
        <v>1</v>
      </c>
      <c r="Q447" s="177">
        <v>164800.71</v>
      </c>
      <c r="R447" s="178" t="s">
        <v>2310</v>
      </c>
      <c r="S447" s="175" t="s">
        <v>1</v>
      </c>
      <c r="T447" s="175" t="s">
        <v>1</v>
      </c>
      <c r="U447" s="177">
        <v>439310.25</v>
      </c>
      <c r="V447" s="175" t="s">
        <v>1</v>
      </c>
      <c r="W447" s="177">
        <v>35619.75</v>
      </c>
      <c r="X447" s="175" t="s">
        <v>1</v>
      </c>
      <c r="Y447" s="177">
        <v>1600</v>
      </c>
      <c r="Z447" s="179">
        <v>44203</v>
      </c>
    </row>
    <row r="448" spans="1:26" ht="51" x14ac:dyDescent="0.25">
      <c r="A448" s="174">
        <v>2</v>
      </c>
      <c r="B448" s="175" t="s">
        <v>1193</v>
      </c>
      <c r="C448" s="175" t="s">
        <v>1194</v>
      </c>
      <c r="D448" s="175" t="s">
        <v>104</v>
      </c>
      <c r="E448" s="176">
        <v>43571</v>
      </c>
      <c r="F448" s="175" t="s">
        <v>837</v>
      </c>
      <c r="G448" s="175" t="s">
        <v>838</v>
      </c>
      <c r="H448" s="175" t="s">
        <v>2329</v>
      </c>
      <c r="I448" s="175">
        <v>2</v>
      </c>
      <c r="J448" s="175">
        <v>36</v>
      </c>
      <c r="K448" s="177">
        <v>627452.78</v>
      </c>
      <c r="L448" s="177">
        <v>608565.38</v>
      </c>
      <c r="M448" s="177">
        <v>427943.18</v>
      </c>
      <c r="N448" s="175" t="s">
        <v>1</v>
      </c>
      <c r="O448" s="175" t="s">
        <v>1</v>
      </c>
      <c r="P448" s="175" t="s">
        <v>1</v>
      </c>
      <c r="Q448" s="175" t="s">
        <v>1</v>
      </c>
      <c r="R448" s="178" t="s">
        <v>2201</v>
      </c>
      <c r="S448" s="175" t="s">
        <v>1</v>
      </c>
      <c r="T448" s="175" t="s">
        <v>1</v>
      </c>
      <c r="U448" s="177">
        <v>427943.18</v>
      </c>
      <c r="V448" s="175" t="s">
        <v>1</v>
      </c>
      <c r="W448" s="177">
        <v>180622.2</v>
      </c>
      <c r="X448" s="175" t="s">
        <v>1</v>
      </c>
      <c r="Y448" s="177">
        <v>18887.400000000001</v>
      </c>
      <c r="Z448" s="179">
        <v>44203</v>
      </c>
    </row>
    <row r="449" spans="1:26" ht="89.25" x14ac:dyDescent="0.25">
      <c r="A449" s="174">
        <v>2</v>
      </c>
      <c r="B449" s="175" t="s">
        <v>1195</v>
      </c>
      <c r="C449" s="175" t="s">
        <v>341</v>
      </c>
      <c r="D449" s="175" t="s">
        <v>104</v>
      </c>
      <c r="E449" s="176">
        <v>43620</v>
      </c>
      <c r="F449" s="175" t="s">
        <v>342</v>
      </c>
      <c r="G449" s="175" t="s">
        <v>343</v>
      </c>
      <c r="H449" s="175" t="s">
        <v>1196</v>
      </c>
      <c r="I449" s="175">
        <v>1</v>
      </c>
      <c r="J449" s="175">
        <v>27</v>
      </c>
      <c r="K449" s="177">
        <v>876428.71</v>
      </c>
      <c r="L449" s="177">
        <v>876428.71</v>
      </c>
      <c r="M449" s="177">
        <v>597563.98</v>
      </c>
      <c r="N449" s="175" t="s">
        <v>1</v>
      </c>
      <c r="O449" s="175" t="s">
        <v>1</v>
      </c>
      <c r="P449" s="175" t="s">
        <v>1</v>
      </c>
      <c r="Q449" s="175" t="s">
        <v>1</v>
      </c>
      <c r="R449" s="178" t="s">
        <v>2201</v>
      </c>
      <c r="S449" s="175" t="s">
        <v>1</v>
      </c>
      <c r="T449" s="175" t="s">
        <v>1</v>
      </c>
      <c r="U449" s="177">
        <v>597563.98</v>
      </c>
      <c r="V449" s="175" t="s">
        <v>1</v>
      </c>
      <c r="W449" s="177">
        <v>278864.73</v>
      </c>
      <c r="X449" s="175" t="s">
        <v>1</v>
      </c>
      <c r="Y449" s="175" t="s">
        <v>1</v>
      </c>
      <c r="Z449" s="179">
        <v>44203</v>
      </c>
    </row>
    <row r="450" spans="1:26" ht="38.25" x14ac:dyDescent="0.25">
      <c r="A450" s="174">
        <v>2</v>
      </c>
      <c r="B450" s="175" t="s">
        <v>1197</v>
      </c>
      <c r="C450" s="175" t="s">
        <v>1198</v>
      </c>
      <c r="D450" s="175" t="s">
        <v>40</v>
      </c>
      <c r="E450" s="176">
        <v>43441</v>
      </c>
      <c r="F450" s="175" t="s">
        <v>393</v>
      </c>
      <c r="G450" s="175" t="s">
        <v>394</v>
      </c>
      <c r="H450" s="175"/>
      <c r="I450" s="175">
        <v>1</v>
      </c>
      <c r="J450" s="175">
        <v>36</v>
      </c>
      <c r="K450" s="177">
        <v>599989.69999999995</v>
      </c>
      <c r="L450" s="177">
        <v>599989.69999999995</v>
      </c>
      <c r="M450" s="177">
        <v>346794.04</v>
      </c>
      <c r="N450" s="175" t="s">
        <v>1</v>
      </c>
      <c r="O450" s="175" t="s">
        <v>1</v>
      </c>
      <c r="P450" s="175" t="s">
        <v>1</v>
      </c>
      <c r="Q450" s="177">
        <v>208196.42</v>
      </c>
      <c r="R450" s="178" t="s">
        <v>2310</v>
      </c>
      <c r="S450" s="175" t="s">
        <v>1</v>
      </c>
      <c r="T450" s="175" t="s">
        <v>1</v>
      </c>
      <c r="U450" s="177">
        <v>554990.46</v>
      </c>
      <c r="V450" s="175" t="s">
        <v>1</v>
      </c>
      <c r="W450" s="177">
        <v>44999.24</v>
      </c>
      <c r="X450" s="175" t="s">
        <v>1</v>
      </c>
      <c r="Y450" s="175" t="s">
        <v>1</v>
      </c>
      <c r="Z450" s="179">
        <v>44203</v>
      </c>
    </row>
    <row r="451" spans="1:26" ht="38.25" x14ac:dyDescent="0.25">
      <c r="A451" s="174">
        <v>2</v>
      </c>
      <c r="B451" s="175" t="s">
        <v>1199</v>
      </c>
      <c r="C451" s="175" t="s">
        <v>1200</v>
      </c>
      <c r="D451" s="175" t="s">
        <v>40</v>
      </c>
      <c r="E451" s="176">
        <v>43461</v>
      </c>
      <c r="F451" s="175" t="s">
        <v>47</v>
      </c>
      <c r="G451" s="175" t="s">
        <v>48</v>
      </c>
      <c r="H451" s="175"/>
      <c r="I451" s="175">
        <v>1</v>
      </c>
      <c r="J451" s="175">
        <v>36</v>
      </c>
      <c r="K451" s="177">
        <v>602869.80000000005</v>
      </c>
      <c r="L451" s="177">
        <v>602869.80000000005</v>
      </c>
      <c r="M451" s="177">
        <v>348457.02</v>
      </c>
      <c r="N451" s="175" t="s">
        <v>1</v>
      </c>
      <c r="O451" s="175" t="s">
        <v>1</v>
      </c>
      <c r="P451" s="175" t="s">
        <v>1</v>
      </c>
      <c r="Q451" s="177">
        <v>209195.82</v>
      </c>
      <c r="R451" s="178" t="s">
        <v>2310</v>
      </c>
      <c r="S451" s="175" t="s">
        <v>1</v>
      </c>
      <c r="T451" s="175" t="s">
        <v>1</v>
      </c>
      <c r="U451" s="177">
        <v>572734.80000000005</v>
      </c>
      <c r="V451" s="177">
        <v>15081.96</v>
      </c>
      <c r="W451" s="177">
        <v>30135</v>
      </c>
      <c r="X451" s="175" t="s">
        <v>1</v>
      </c>
      <c r="Y451" s="175" t="s">
        <v>1</v>
      </c>
      <c r="Z451" s="179">
        <v>44203</v>
      </c>
    </row>
    <row r="452" spans="1:26" ht="25.5" x14ac:dyDescent="0.25">
      <c r="A452" s="174">
        <v>2</v>
      </c>
      <c r="B452" s="175" t="s">
        <v>1201</v>
      </c>
      <c r="C452" s="175" t="s">
        <v>1202</v>
      </c>
      <c r="D452" s="175" t="s">
        <v>40</v>
      </c>
      <c r="E452" s="176">
        <v>43461</v>
      </c>
      <c r="F452" s="175" t="s">
        <v>47</v>
      </c>
      <c r="G452" s="175" t="s">
        <v>48</v>
      </c>
      <c r="H452" s="175" t="s">
        <v>1203</v>
      </c>
      <c r="I452" s="175">
        <v>2</v>
      </c>
      <c r="J452" s="175">
        <v>36</v>
      </c>
      <c r="K452" s="177">
        <v>600000</v>
      </c>
      <c r="L452" s="177">
        <v>600000</v>
      </c>
      <c r="M452" s="177">
        <v>346800</v>
      </c>
      <c r="N452" s="175" t="s">
        <v>1</v>
      </c>
      <c r="O452" s="175" t="s">
        <v>1</v>
      </c>
      <c r="P452" s="175" t="s">
        <v>1</v>
      </c>
      <c r="Q452" s="177">
        <v>208200</v>
      </c>
      <c r="R452" s="178" t="s">
        <v>2310</v>
      </c>
      <c r="S452" s="175" t="s">
        <v>1</v>
      </c>
      <c r="T452" s="175" t="s">
        <v>1</v>
      </c>
      <c r="U452" s="177">
        <v>582000</v>
      </c>
      <c r="V452" s="177">
        <v>27000</v>
      </c>
      <c r="W452" s="177">
        <v>18000</v>
      </c>
      <c r="X452" s="175" t="s">
        <v>1</v>
      </c>
      <c r="Y452" s="175" t="s">
        <v>1</v>
      </c>
      <c r="Z452" s="179">
        <v>44203</v>
      </c>
    </row>
    <row r="453" spans="1:26" ht="38.25" x14ac:dyDescent="0.25">
      <c r="A453" s="174">
        <v>2</v>
      </c>
      <c r="B453" s="175" t="s">
        <v>1204</v>
      </c>
      <c r="C453" s="175" t="s">
        <v>1205</v>
      </c>
      <c r="D453" s="175" t="s">
        <v>40</v>
      </c>
      <c r="E453" s="176">
        <v>43461</v>
      </c>
      <c r="F453" s="175" t="s">
        <v>83</v>
      </c>
      <c r="G453" s="175" t="s">
        <v>84</v>
      </c>
      <c r="H453" s="175" t="s">
        <v>258</v>
      </c>
      <c r="I453" s="175">
        <v>1</v>
      </c>
      <c r="J453" s="175">
        <v>36</v>
      </c>
      <c r="K453" s="177">
        <v>648648</v>
      </c>
      <c r="L453" s="177">
        <v>648648</v>
      </c>
      <c r="M453" s="177">
        <v>374918.54</v>
      </c>
      <c r="N453" s="175" t="s">
        <v>1</v>
      </c>
      <c r="O453" s="175" t="s">
        <v>1</v>
      </c>
      <c r="P453" s="175" t="s">
        <v>1</v>
      </c>
      <c r="Q453" s="177">
        <v>225080.86</v>
      </c>
      <c r="R453" s="178" t="s">
        <v>2310</v>
      </c>
      <c r="S453" s="175" t="s">
        <v>1</v>
      </c>
      <c r="T453" s="175" t="s">
        <v>1</v>
      </c>
      <c r="U453" s="177">
        <v>624810.23</v>
      </c>
      <c r="V453" s="177">
        <v>24810.83</v>
      </c>
      <c r="W453" s="177">
        <v>23837.77</v>
      </c>
      <c r="X453" s="175" t="s">
        <v>1</v>
      </c>
      <c r="Y453" s="175" t="s">
        <v>1</v>
      </c>
      <c r="Z453" s="179">
        <v>44203</v>
      </c>
    </row>
    <row r="454" spans="1:26" ht="51" x14ac:dyDescent="0.25">
      <c r="A454" s="174">
        <v>2</v>
      </c>
      <c r="B454" s="175" t="s">
        <v>1206</v>
      </c>
      <c r="C454" s="175" t="s">
        <v>1207</v>
      </c>
      <c r="D454" s="175" t="s">
        <v>40</v>
      </c>
      <c r="E454" s="176">
        <v>43461</v>
      </c>
      <c r="F454" s="175" t="s">
        <v>83</v>
      </c>
      <c r="G454" s="175" t="s">
        <v>84</v>
      </c>
      <c r="H454" s="175" t="s">
        <v>2329</v>
      </c>
      <c r="I454" s="175">
        <v>1</v>
      </c>
      <c r="J454" s="175">
        <v>36</v>
      </c>
      <c r="K454" s="177">
        <v>661381.87</v>
      </c>
      <c r="L454" s="177">
        <v>648168.75</v>
      </c>
      <c r="M454" s="177">
        <v>374641</v>
      </c>
      <c r="N454" s="175" t="s">
        <v>1</v>
      </c>
      <c r="O454" s="175" t="s">
        <v>1</v>
      </c>
      <c r="P454" s="175" t="s">
        <v>1</v>
      </c>
      <c r="Q454" s="177">
        <v>224915</v>
      </c>
      <c r="R454" s="178" t="s">
        <v>2310</v>
      </c>
      <c r="S454" s="175" t="s">
        <v>1</v>
      </c>
      <c r="T454" s="175" t="s">
        <v>1</v>
      </c>
      <c r="U454" s="177">
        <v>599556</v>
      </c>
      <c r="V454" s="175" t="s">
        <v>1</v>
      </c>
      <c r="W454" s="177">
        <v>48612.75</v>
      </c>
      <c r="X454" s="175" t="s">
        <v>1</v>
      </c>
      <c r="Y454" s="177">
        <v>13213.12</v>
      </c>
      <c r="Z454" s="179">
        <v>44203</v>
      </c>
    </row>
    <row r="455" spans="1:26" ht="51" x14ac:dyDescent="0.25">
      <c r="A455" s="174">
        <v>2</v>
      </c>
      <c r="B455" s="175" t="s">
        <v>1208</v>
      </c>
      <c r="C455" s="175" t="s">
        <v>1209</v>
      </c>
      <c r="D455" s="175" t="s">
        <v>40</v>
      </c>
      <c r="E455" s="176">
        <v>43461</v>
      </c>
      <c r="F455" s="175" t="s">
        <v>83</v>
      </c>
      <c r="G455" s="175" t="s">
        <v>84</v>
      </c>
      <c r="H455" s="175"/>
      <c r="I455" s="175">
        <v>1</v>
      </c>
      <c r="J455" s="175">
        <v>36</v>
      </c>
      <c r="K455" s="177">
        <v>595374</v>
      </c>
      <c r="L455" s="177">
        <v>595374</v>
      </c>
      <c r="M455" s="177">
        <v>344126.16</v>
      </c>
      <c r="N455" s="175" t="s">
        <v>1</v>
      </c>
      <c r="O455" s="175" t="s">
        <v>1</v>
      </c>
      <c r="P455" s="175" t="s">
        <v>1</v>
      </c>
      <c r="Q455" s="177">
        <v>206594.79</v>
      </c>
      <c r="R455" s="178" t="s">
        <v>2310</v>
      </c>
      <c r="S455" s="175" t="s">
        <v>1</v>
      </c>
      <c r="T455" s="175" t="s">
        <v>1</v>
      </c>
      <c r="U455" s="177">
        <v>595374</v>
      </c>
      <c r="V455" s="177">
        <v>44653.05</v>
      </c>
      <c r="W455" s="175" t="s">
        <v>1</v>
      </c>
      <c r="X455" s="175" t="s">
        <v>1</v>
      </c>
      <c r="Y455" s="175" t="s">
        <v>1</v>
      </c>
      <c r="Z455" s="179">
        <v>44203</v>
      </c>
    </row>
    <row r="456" spans="1:26" ht="51" x14ac:dyDescent="0.25">
      <c r="A456" s="174">
        <v>2</v>
      </c>
      <c r="B456" s="175" t="s">
        <v>1210</v>
      </c>
      <c r="C456" s="175" t="s">
        <v>1211</v>
      </c>
      <c r="D456" s="175" t="s">
        <v>104</v>
      </c>
      <c r="E456" s="176">
        <v>43525</v>
      </c>
      <c r="F456" s="175" t="s">
        <v>678</v>
      </c>
      <c r="G456" s="175" t="s">
        <v>679</v>
      </c>
      <c r="H456" s="175" t="s">
        <v>2334</v>
      </c>
      <c r="I456" s="175">
        <v>2</v>
      </c>
      <c r="J456" s="175">
        <v>36</v>
      </c>
      <c r="K456" s="177">
        <v>769679.48</v>
      </c>
      <c r="L456" s="177">
        <v>754401.98</v>
      </c>
      <c r="M456" s="177">
        <v>542641.34</v>
      </c>
      <c r="N456" s="175" t="s">
        <v>1</v>
      </c>
      <c r="O456" s="175" t="s">
        <v>1</v>
      </c>
      <c r="P456" s="175" t="s">
        <v>1</v>
      </c>
      <c r="Q456" s="175" t="s">
        <v>1</v>
      </c>
      <c r="R456" s="178" t="s">
        <v>2201</v>
      </c>
      <c r="S456" s="175" t="s">
        <v>1</v>
      </c>
      <c r="T456" s="175" t="s">
        <v>1</v>
      </c>
      <c r="U456" s="177">
        <v>542641.34</v>
      </c>
      <c r="V456" s="175" t="s">
        <v>1</v>
      </c>
      <c r="W456" s="177">
        <v>211760.64000000001</v>
      </c>
      <c r="X456" s="175" t="s">
        <v>1</v>
      </c>
      <c r="Y456" s="177">
        <v>15277.5</v>
      </c>
      <c r="Z456" s="179">
        <v>44203</v>
      </c>
    </row>
    <row r="457" spans="1:26" ht="25.5" x14ac:dyDescent="0.25">
      <c r="A457" s="174">
        <v>2</v>
      </c>
      <c r="B457" s="175" t="s">
        <v>1213</v>
      </c>
      <c r="C457" s="175" t="s">
        <v>1214</v>
      </c>
      <c r="D457" s="175" t="s">
        <v>40</v>
      </c>
      <c r="E457" s="176">
        <v>43462</v>
      </c>
      <c r="F457" s="175" t="s">
        <v>83</v>
      </c>
      <c r="G457" s="175" t="s">
        <v>84</v>
      </c>
      <c r="H457" s="175" t="s">
        <v>530</v>
      </c>
      <c r="I457" s="175">
        <v>1</v>
      </c>
      <c r="J457" s="175">
        <v>36</v>
      </c>
      <c r="K457" s="177">
        <v>350833.78</v>
      </c>
      <c r="L457" s="177">
        <v>350833.78</v>
      </c>
      <c r="M457" s="177">
        <v>202781.92</v>
      </c>
      <c r="N457" s="175" t="s">
        <v>1</v>
      </c>
      <c r="O457" s="175" t="s">
        <v>1</v>
      </c>
      <c r="P457" s="175" t="s">
        <v>1</v>
      </c>
      <c r="Q457" s="177">
        <v>121739.32</v>
      </c>
      <c r="R457" s="178" t="s">
        <v>2310</v>
      </c>
      <c r="S457" s="175" t="s">
        <v>1</v>
      </c>
      <c r="T457" s="175" t="s">
        <v>1</v>
      </c>
      <c r="U457" s="177">
        <v>347383.78</v>
      </c>
      <c r="V457" s="177">
        <v>22862.54</v>
      </c>
      <c r="W457" s="177">
        <v>3450</v>
      </c>
      <c r="X457" s="175" t="s">
        <v>1</v>
      </c>
      <c r="Y457" s="175" t="s">
        <v>1</v>
      </c>
      <c r="Z457" s="179">
        <v>44203</v>
      </c>
    </row>
    <row r="458" spans="1:26" ht="38.25" x14ac:dyDescent="0.25">
      <c r="A458" s="174">
        <v>2</v>
      </c>
      <c r="B458" s="175" t="s">
        <v>1215</v>
      </c>
      <c r="C458" s="175" t="s">
        <v>1216</v>
      </c>
      <c r="D458" s="175" t="s">
        <v>104</v>
      </c>
      <c r="E458" s="176">
        <v>43565</v>
      </c>
      <c r="F458" s="175" t="s">
        <v>590</v>
      </c>
      <c r="G458" s="175" t="s">
        <v>591</v>
      </c>
      <c r="H458" s="175"/>
      <c r="I458" s="175">
        <v>2</v>
      </c>
      <c r="J458" s="175">
        <v>36</v>
      </c>
      <c r="K458" s="177">
        <v>768223.09</v>
      </c>
      <c r="L458" s="177">
        <v>756694.09</v>
      </c>
      <c r="M458" s="177">
        <v>519319.15</v>
      </c>
      <c r="N458" s="175" t="s">
        <v>1</v>
      </c>
      <c r="O458" s="175" t="s">
        <v>1</v>
      </c>
      <c r="P458" s="175" t="s">
        <v>1</v>
      </c>
      <c r="Q458" s="175" t="s">
        <v>1</v>
      </c>
      <c r="R458" s="178" t="s">
        <v>2201</v>
      </c>
      <c r="S458" s="175" t="s">
        <v>1</v>
      </c>
      <c r="T458" s="175" t="s">
        <v>1</v>
      </c>
      <c r="U458" s="177">
        <v>519319.15</v>
      </c>
      <c r="V458" s="175" t="s">
        <v>1</v>
      </c>
      <c r="W458" s="177">
        <v>237374.94</v>
      </c>
      <c r="X458" s="175" t="s">
        <v>1</v>
      </c>
      <c r="Y458" s="177">
        <v>11529</v>
      </c>
      <c r="Z458" s="179">
        <v>44203</v>
      </c>
    </row>
    <row r="459" spans="1:26" ht="38.25" x14ac:dyDescent="0.25">
      <c r="A459" s="174">
        <v>2</v>
      </c>
      <c r="B459" s="175" t="s">
        <v>1217</v>
      </c>
      <c r="C459" s="175" t="s">
        <v>1218</v>
      </c>
      <c r="D459" s="175" t="s">
        <v>104</v>
      </c>
      <c r="E459" s="176">
        <v>43556</v>
      </c>
      <c r="F459" s="175" t="s">
        <v>47</v>
      </c>
      <c r="G459" s="175" t="s">
        <v>48</v>
      </c>
      <c r="H459" s="175" t="s">
        <v>1219</v>
      </c>
      <c r="I459" s="175">
        <v>2</v>
      </c>
      <c r="J459" s="175">
        <v>36</v>
      </c>
      <c r="K459" s="177">
        <v>645180</v>
      </c>
      <c r="L459" s="177">
        <v>645180</v>
      </c>
      <c r="M459" s="177">
        <v>372914.04</v>
      </c>
      <c r="N459" s="175" t="s">
        <v>1</v>
      </c>
      <c r="O459" s="175" t="s">
        <v>1</v>
      </c>
      <c r="P459" s="175" t="s">
        <v>1</v>
      </c>
      <c r="Q459" s="177">
        <v>223877.46</v>
      </c>
      <c r="R459" s="178" t="s">
        <v>2310</v>
      </c>
      <c r="S459" s="175" t="s">
        <v>1</v>
      </c>
      <c r="T459" s="175" t="s">
        <v>1</v>
      </c>
      <c r="U459" s="177">
        <v>606421.12</v>
      </c>
      <c r="V459" s="177">
        <v>9629.6200000000008</v>
      </c>
      <c r="W459" s="177">
        <v>38758.879999999997</v>
      </c>
      <c r="X459" s="175" t="s">
        <v>1</v>
      </c>
      <c r="Y459" s="175" t="s">
        <v>1</v>
      </c>
      <c r="Z459" s="179">
        <v>44203</v>
      </c>
    </row>
    <row r="460" spans="1:26" ht="25.5" x14ac:dyDescent="0.25">
      <c r="A460" s="174">
        <v>2</v>
      </c>
      <c r="B460" s="175" t="s">
        <v>1220</v>
      </c>
      <c r="C460" s="175" t="s">
        <v>1221</v>
      </c>
      <c r="D460" s="175" t="s">
        <v>40</v>
      </c>
      <c r="E460" s="176">
        <v>43441</v>
      </c>
      <c r="F460" s="175" t="s">
        <v>1222</v>
      </c>
      <c r="G460" s="175" t="s">
        <v>1223</v>
      </c>
      <c r="H460" s="175"/>
      <c r="I460" s="175">
        <v>3</v>
      </c>
      <c r="J460" s="175">
        <v>30</v>
      </c>
      <c r="K460" s="177">
        <v>891771.04</v>
      </c>
      <c r="L460" s="177">
        <v>747598.92</v>
      </c>
      <c r="M460" s="177">
        <v>598079.13</v>
      </c>
      <c r="N460" s="175" t="s">
        <v>1</v>
      </c>
      <c r="O460" s="175" t="s">
        <v>1</v>
      </c>
      <c r="P460" s="175" t="s">
        <v>1</v>
      </c>
      <c r="Q460" s="175" t="s">
        <v>1</v>
      </c>
      <c r="R460" s="178" t="s">
        <v>2201</v>
      </c>
      <c r="S460" s="175" t="s">
        <v>1</v>
      </c>
      <c r="T460" s="175" t="s">
        <v>1</v>
      </c>
      <c r="U460" s="177">
        <v>598079.13</v>
      </c>
      <c r="V460" s="175" t="s">
        <v>1</v>
      </c>
      <c r="W460" s="177">
        <v>149519.79</v>
      </c>
      <c r="X460" s="175" t="s">
        <v>1</v>
      </c>
      <c r="Y460" s="177">
        <v>144172.12</v>
      </c>
      <c r="Z460" s="179">
        <v>44203</v>
      </c>
    </row>
    <row r="461" spans="1:26" ht="25.5" x14ac:dyDescent="0.25">
      <c r="A461" s="174">
        <v>2</v>
      </c>
      <c r="B461" s="175" t="s">
        <v>1224</v>
      </c>
      <c r="C461" s="175" t="s">
        <v>1225</v>
      </c>
      <c r="D461" s="175" t="s">
        <v>104</v>
      </c>
      <c r="E461" s="176">
        <v>43585</v>
      </c>
      <c r="F461" s="175" t="s">
        <v>1226</v>
      </c>
      <c r="G461" s="175" t="s">
        <v>1227</v>
      </c>
      <c r="H461" s="175"/>
      <c r="I461" s="175">
        <v>3</v>
      </c>
      <c r="J461" s="175">
        <v>31</v>
      </c>
      <c r="K461" s="177">
        <v>421543.08</v>
      </c>
      <c r="L461" s="177">
        <v>421162.68</v>
      </c>
      <c r="M461" s="177">
        <v>300836.5</v>
      </c>
      <c r="N461" s="175" t="s">
        <v>1</v>
      </c>
      <c r="O461" s="175" t="s">
        <v>1</v>
      </c>
      <c r="P461" s="175" t="s">
        <v>1</v>
      </c>
      <c r="Q461" s="175" t="s">
        <v>1</v>
      </c>
      <c r="R461" s="178" t="s">
        <v>2201</v>
      </c>
      <c r="S461" s="175" t="s">
        <v>1</v>
      </c>
      <c r="T461" s="175" t="s">
        <v>1</v>
      </c>
      <c r="U461" s="177">
        <v>300836.5</v>
      </c>
      <c r="V461" s="175" t="s">
        <v>1</v>
      </c>
      <c r="W461" s="177">
        <v>120326.18</v>
      </c>
      <c r="X461" s="175" t="s">
        <v>1</v>
      </c>
      <c r="Y461" s="177">
        <v>380.4</v>
      </c>
      <c r="Z461" s="179">
        <v>44203</v>
      </c>
    </row>
    <row r="462" spans="1:26" ht="38.25" x14ac:dyDescent="0.25">
      <c r="A462" s="174">
        <v>2</v>
      </c>
      <c r="B462" s="175" t="s">
        <v>1228</v>
      </c>
      <c r="C462" s="175" t="s">
        <v>1229</v>
      </c>
      <c r="D462" s="175" t="s">
        <v>40</v>
      </c>
      <c r="E462" s="176">
        <v>43462</v>
      </c>
      <c r="F462" s="175" t="s">
        <v>47</v>
      </c>
      <c r="G462" s="175" t="s">
        <v>48</v>
      </c>
      <c r="H462" s="175" t="s">
        <v>2308</v>
      </c>
      <c r="I462" s="175">
        <v>4</v>
      </c>
      <c r="J462" s="175">
        <v>36</v>
      </c>
      <c r="K462" s="177">
        <v>587302.56999999995</v>
      </c>
      <c r="L462" s="177">
        <v>587302.56999999995</v>
      </c>
      <c r="M462" s="177">
        <v>339460.86</v>
      </c>
      <c r="N462" s="175" t="s">
        <v>1</v>
      </c>
      <c r="O462" s="175" t="s">
        <v>1</v>
      </c>
      <c r="P462" s="175" t="s">
        <v>1</v>
      </c>
      <c r="Q462" s="177">
        <v>203794</v>
      </c>
      <c r="R462" s="178" t="s">
        <v>2310</v>
      </c>
      <c r="S462" s="175" t="s">
        <v>1</v>
      </c>
      <c r="T462" s="175" t="s">
        <v>1</v>
      </c>
      <c r="U462" s="177">
        <v>569683.49</v>
      </c>
      <c r="V462" s="177">
        <v>26428.63</v>
      </c>
      <c r="W462" s="177">
        <v>17619.080000000002</v>
      </c>
      <c r="X462" s="175" t="s">
        <v>1</v>
      </c>
      <c r="Y462" s="175" t="s">
        <v>1</v>
      </c>
      <c r="Z462" s="179">
        <v>44203</v>
      </c>
    </row>
    <row r="463" spans="1:26" ht="25.5" x14ac:dyDescent="0.25">
      <c r="A463" s="174">
        <v>2</v>
      </c>
      <c r="B463" s="175" t="s">
        <v>1231</v>
      </c>
      <c r="C463" s="175" t="s">
        <v>1232</v>
      </c>
      <c r="D463" s="175" t="s">
        <v>104</v>
      </c>
      <c r="E463" s="176">
        <v>43544</v>
      </c>
      <c r="F463" s="175" t="s">
        <v>301</v>
      </c>
      <c r="G463" s="175" t="s">
        <v>302</v>
      </c>
      <c r="H463" s="175" t="s">
        <v>2335</v>
      </c>
      <c r="I463" s="175">
        <v>2</v>
      </c>
      <c r="J463" s="175">
        <v>36</v>
      </c>
      <c r="K463" s="177">
        <v>654878.69999999995</v>
      </c>
      <c r="L463" s="177">
        <v>648538.69999999995</v>
      </c>
      <c r="M463" s="177">
        <v>374855.36</v>
      </c>
      <c r="N463" s="175" t="s">
        <v>1</v>
      </c>
      <c r="O463" s="175" t="s">
        <v>1</v>
      </c>
      <c r="P463" s="175" t="s">
        <v>1</v>
      </c>
      <c r="Q463" s="177">
        <v>225042.94</v>
      </c>
      <c r="R463" s="178" t="s">
        <v>2310</v>
      </c>
      <c r="S463" s="175" t="s">
        <v>1</v>
      </c>
      <c r="T463" s="175" t="s">
        <v>1</v>
      </c>
      <c r="U463" s="177">
        <v>633887.65</v>
      </c>
      <c r="V463" s="177">
        <v>33989.35</v>
      </c>
      <c r="W463" s="177">
        <v>14651.05</v>
      </c>
      <c r="X463" s="177">
        <v>1740</v>
      </c>
      <c r="Y463" s="177">
        <v>4600</v>
      </c>
      <c r="Z463" s="179">
        <v>44203</v>
      </c>
    </row>
    <row r="464" spans="1:26" ht="38.25" x14ac:dyDescent="0.25">
      <c r="A464" s="174">
        <v>2</v>
      </c>
      <c r="B464" s="175" t="s">
        <v>1234</v>
      </c>
      <c r="C464" s="175" t="s">
        <v>1235</v>
      </c>
      <c r="D464" s="175" t="s">
        <v>40</v>
      </c>
      <c r="E464" s="176">
        <v>43462</v>
      </c>
      <c r="F464" s="175" t="s">
        <v>66</v>
      </c>
      <c r="G464" s="175" t="s">
        <v>67</v>
      </c>
      <c r="H464" s="175" t="s">
        <v>1236</v>
      </c>
      <c r="I464" s="175">
        <v>3</v>
      </c>
      <c r="J464" s="175">
        <v>36</v>
      </c>
      <c r="K464" s="177">
        <v>648600</v>
      </c>
      <c r="L464" s="177">
        <v>648600</v>
      </c>
      <c r="M464" s="177">
        <v>374890.8</v>
      </c>
      <c r="N464" s="175" t="s">
        <v>1</v>
      </c>
      <c r="O464" s="175" t="s">
        <v>1</v>
      </c>
      <c r="P464" s="175" t="s">
        <v>1</v>
      </c>
      <c r="Q464" s="177">
        <v>225064.19</v>
      </c>
      <c r="R464" s="178" t="s">
        <v>2310</v>
      </c>
      <c r="S464" s="175" t="s">
        <v>1</v>
      </c>
      <c r="T464" s="175" t="s">
        <v>1</v>
      </c>
      <c r="U464" s="177">
        <v>621034.5</v>
      </c>
      <c r="V464" s="177">
        <v>21079.51</v>
      </c>
      <c r="W464" s="177">
        <v>27565.5</v>
      </c>
      <c r="X464" s="175" t="s">
        <v>1</v>
      </c>
      <c r="Y464" s="175" t="s">
        <v>1</v>
      </c>
      <c r="Z464" s="179">
        <v>44203</v>
      </c>
    </row>
    <row r="465" spans="1:26" ht="51" x14ac:dyDescent="0.25">
      <c r="A465" s="174">
        <v>2</v>
      </c>
      <c r="B465" s="175" t="s">
        <v>1237</v>
      </c>
      <c r="C465" s="175" t="s">
        <v>1238</v>
      </c>
      <c r="D465" s="175" t="s">
        <v>104</v>
      </c>
      <c r="E465" s="176">
        <v>43549</v>
      </c>
      <c r="F465" s="175" t="s">
        <v>47</v>
      </c>
      <c r="G465" s="175" t="s">
        <v>48</v>
      </c>
      <c r="H465" s="175"/>
      <c r="I465" s="175">
        <v>3</v>
      </c>
      <c r="J465" s="175">
        <v>36</v>
      </c>
      <c r="K465" s="177">
        <v>648000</v>
      </c>
      <c r="L465" s="177">
        <v>648000</v>
      </c>
      <c r="M465" s="177">
        <v>374544</v>
      </c>
      <c r="N465" s="175" t="s">
        <v>1</v>
      </c>
      <c r="O465" s="175" t="s">
        <v>1</v>
      </c>
      <c r="P465" s="175" t="s">
        <v>1</v>
      </c>
      <c r="Q465" s="177">
        <v>224856</v>
      </c>
      <c r="R465" s="178" t="s">
        <v>2310</v>
      </c>
      <c r="S465" s="175" t="s">
        <v>1</v>
      </c>
      <c r="T465" s="175" t="s">
        <v>1</v>
      </c>
      <c r="U465" s="177">
        <v>609120</v>
      </c>
      <c r="V465" s="177">
        <v>9720</v>
      </c>
      <c r="W465" s="177">
        <v>38880</v>
      </c>
      <c r="X465" s="175" t="s">
        <v>1</v>
      </c>
      <c r="Y465" s="175" t="s">
        <v>1</v>
      </c>
      <c r="Z465" s="179">
        <v>44203</v>
      </c>
    </row>
    <row r="466" spans="1:26" ht="51" x14ac:dyDescent="0.25">
      <c r="A466" s="174">
        <v>2</v>
      </c>
      <c r="B466" s="175" t="s">
        <v>1239</v>
      </c>
      <c r="C466" s="175" t="s">
        <v>1240</v>
      </c>
      <c r="D466" s="175" t="s">
        <v>40</v>
      </c>
      <c r="E466" s="176">
        <v>43441</v>
      </c>
      <c r="F466" s="175" t="s">
        <v>139</v>
      </c>
      <c r="G466" s="175" t="s">
        <v>140</v>
      </c>
      <c r="H466" s="175"/>
      <c r="I466" s="175">
        <v>1</v>
      </c>
      <c r="J466" s="175">
        <v>36</v>
      </c>
      <c r="K466" s="177">
        <v>262428.42</v>
      </c>
      <c r="L466" s="177">
        <v>242742.39</v>
      </c>
      <c r="M466" s="177">
        <v>146066.35999999999</v>
      </c>
      <c r="N466" s="175" t="s">
        <v>1</v>
      </c>
      <c r="O466" s="175" t="s">
        <v>1</v>
      </c>
      <c r="P466" s="175" t="s">
        <v>1</v>
      </c>
      <c r="Q466" s="177">
        <v>96676.03</v>
      </c>
      <c r="R466" s="178" t="s">
        <v>2310</v>
      </c>
      <c r="S466" s="175" t="s">
        <v>1</v>
      </c>
      <c r="T466" s="175" t="s">
        <v>1</v>
      </c>
      <c r="U466" s="177">
        <v>242742.39</v>
      </c>
      <c r="V466" s="175" t="s">
        <v>1</v>
      </c>
      <c r="W466" s="175" t="s">
        <v>1</v>
      </c>
      <c r="X466" s="177">
        <v>19686.03</v>
      </c>
      <c r="Y466" s="175" t="s">
        <v>1</v>
      </c>
      <c r="Z466" s="179">
        <v>44203</v>
      </c>
    </row>
    <row r="467" spans="1:26" ht="63.75" x14ac:dyDescent="0.25">
      <c r="A467" s="174">
        <v>2</v>
      </c>
      <c r="B467" s="175" t="s">
        <v>1241</v>
      </c>
      <c r="C467" s="175" t="s">
        <v>1242</v>
      </c>
      <c r="D467" s="175" t="s">
        <v>40</v>
      </c>
      <c r="E467" s="176">
        <v>43441</v>
      </c>
      <c r="F467" s="175" t="s">
        <v>489</v>
      </c>
      <c r="G467" s="175" t="s">
        <v>490</v>
      </c>
      <c r="H467" s="175" t="s">
        <v>1243</v>
      </c>
      <c r="I467" s="175">
        <v>3</v>
      </c>
      <c r="J467" s="175">
        <v>36</v>
      </c>
      <c r="K467" s="177">
        <v>648466.78</v>
      </c>
      <c r="L467" s="177">
        <v>648466.78</v>
      </c>
      <c r="M467" s="177">
        <v>374813.8</v>
      </c>
      <c r="N467" s="175" t="s">
        <v>1</v>
      </c>
      <c r="O467" s="175" t="s">
        <v>1</v>
      </c>
      <c r="P467" s="175" t="s">
        <v>1</v>
      </c>
      <c r="Q467" s="177">
        <v>225017.97</v>
      </c>
      <c r="R467" s="178" t="s">
        <v>2310</v>
      </c>
      <c r="S467" s="175" t="s">
        <v>1</v>
      </c>
      <c r="T467" s="175" t="s">
        <v>1</v>
      </c>
      <c r="U467" s="177">
        <v>599831.77</v>
      </c>
      <c r="V467" s="175" t="s">
        <v>1</v>
      </c>
      <c r="W467" s="177">
        <v>48635.01</v>
      </c>
      <c r="X467" s="175" t="s">
        <v>1</v>
      </c>
      <c r="Y467" s="175" t="s">
        <v>1</v>
      </c>
      <c r="Z467" s="179">
        <v>44203</v>
      </c>
    </row>
    <row r="468" spans="1:26" ht="38.25" x14ac:dyDescent="0.25">
      <c r="A468" s="174">
        <v>2</v>
      </c>
      <c r="B468" s="175" t="s">
        <v>1244</v>
      </c>
      <c r="C468" s="175" t="s">
        <v>1245</v>
      </c>
      <c r="D468" s="175" t="s">
        <v>40</v>
      </c>
      <c r="E468" s="176">
        <v>43461</v>
      </c>
      <c r="F468" s="175" t="s">
        <v>47</v>
      </c>
      <c r="G468" s="175" t="s">
        <v>48</v>
      </c>
      <c r="H468" s="175"/>
      <c r="I468" s="175">
        <v>1</v>
      </c>
      <c r="J468" s="175">
        <v>36</v>
      </c>
      <c r="K468" s="177">
        <v>600000.01</v>
      </c>
      <c r="L468" s="177">
        <v>600000.01</v>
      </c>
      <c r="M468" s="177">
        <v>346800.02</v>
      </c>
      <c r="N468" s="175" t="s">
        <v>1</v>
      </c>
      <c r="O468" s="175" t="s">
        <v>1</v>
      </c>
      <c r="P468" s="175" t="s">
        <v>1</v>
      </c>
      <c r="Q468" s="177">
        <v>208200</v>
      </c>
      <c r="R468" s="178" t="s">
        <v>2310</v>
      </c>
      <c r="S468" s="175" t="s">
        <v>1</v>
      </c>
      <c r="T468" s="175" t="s">
        <v>1</v>
      </c>
      <c r="U468" s="177">
        <v>600000.01</v>
      </c>
      <c r="V468" s="177">
        <v>44999.99</v>
      </c>
      <c r="W468" s="175" t="s">
        <v>1</v>
      </c>
      <c r="X468" s="175" t="s">
        <v>1</v>
      </c>
      <c r="Y468" s="175" t="s">
        <v>1</v>
      </c>
      <c r="Z468" s="179">
        <v>44203</v>
      </c>
    </row>
    <row r="469" spans="1:26" ht="38.25" x14ac:dyDescent="0.25">
      <c r="A469" s="174">
        <v>2</v>
      </c>
      <c r="B469" s="175" t="s">
        <v>1246</v>
      </c>
      <c r="C469" s="175" t="s">
        <v>1247</v>
      </c>
      <c r="D469" s="175" t="s">
        <v>40</v>
      </c>
      <c r="E469" s="176">
        <v>43441</v>
      </c>
      <c r="F469" s="175" t="s">
        <v>1248</v>
      </c>
      <c r="G469" s="175" t="s">
        <v>1249</v>
      </c>
      <c r="H469" s="175"/>
      <c r="I469" s="175">
        <v>3</v>
      </c>
      <c r="J469" s="175">
        <v>24</v>
      </c>
      <c r="K469" s="177">
        <v>849236.6</v>
      </c>
      <c r="L469" s="177">
        <v>727086.13</v>
      </c>
      <c r="M469" s="177">
        <v>581668.9</v>
      </c>
      <c r="N469" s="175" t="s">
        <v>1</v>
      </c>
      <c r="O469" s="175" t="s">
        <v>1</v>
      </c>
      <c r="P469" s="175" t="s">
        <v>1</v>
      </c>
      <c r="Q469" s="175" t="s">
        <v>1</v>
      </c>
      <c r="R469" s="178" t="s">
        <v>2201</v>
      </c>
      <c r="S469" s="175" t="s">
        <v>1</v>
      </c>
      <c r="T469" s="175" t="s">
        <v>1</v>
      </c>
      <c r="U469" s="177">
        <v>581668.9</v>
      </c>
      <c r="V469" s="175" t="s">
        <v>1</v>
      </c>
      <c r="W469" s="177">
        <v>145417.23000000001</v>
      </c>
      <c r="X469" s="175" t="s">
        <v>1</v>
      </c>
      <c r="Y469" s="177">
        <v>122150.47</v>
      </c>
      <c r="Z469" s="179">
        <v>44203</v>
      </c>
    </row>
    <row r="470" spans="1:26" ht="63.75" x14ac:dyDescent="0.25">
      <c r="A470" s="174">
        <v>2</v>
      </c>
      <c r="B470" s="175" t="s">
        <v>1250</v>
      </c>
      <c r="C470" s="175" t="s">
        <v>1251</v>
      </c>
      <c r="D470" s="175" t="s">
        <v>40</v>
      </c>
      <c r="E470" s="176">
        <v>43441</v>
      </c>
      <c r="F470" s="175" t="s">
        <v>1252</v>
      </c>
      <c r="G470" s="175" t="s">
        <v>1253</v>
      </c>
      <c r="H470" s="175"/>
      <c r="I470" s="175">
        <v>1</v>
      </c>
      <c r="J470" s="175">
        <v>36</v>
      </c>
      <c r="K470" s="177">
        <v>543722.68999999994</v>
      </c>
      <c r="L470" s="177">
        <v>543722.68999999994</v>
      </c>
      <c r="M470" s="177">
        <v>380205.7</v>
      </c>
      <c r="N470" s="175" t="s">
        <v>1</v>
      </c>
      <c r="O470" s="175" t="s">
        <v>1</v>
      </c>
      <c r="P470" s="175" t="s">
        <v>1</v>
      </c>
      <c r="Q470" s="175" t="s">
        <v>1</v>
      </c>
      <c r="R470" s="178" t="s">
        <v>2201</v>
      </c>
      <c r="S470" s="175" t="s">
        <v>1</v>
      </c>
      <c r="T470" s="175" t="s">
        <v>1</v>
      </c>
      <c r="U470" s="177">
        <v>380205.7</v>
      </c>
      <c r="V470" s="175" t="s">
        <v>1</v>
      </c>
      <c r="W470" s="177">
        <v>163516.99</v>
      </c>
      <c r="X470" s="175" t="s">
        <v>1</v>
      </c>
      <c r="Y470" s="175" t="s">
        <v>1</v>
      </c>
      <c r="Z470" s="179">
        <v>44203</v>
      </c>
    </row>
    <row r="471" spans="1:26" ht="63.75" x14ac:dyDescent="0.25">
      <c r="A471" s="174">
        <v>2</v>
      </c>
      <c r="B471" s="175" t="s">
        <v>1254</v>
      </c>
      <c r="C471" s="175" t="s">
        <v>1255</v>
      </c>
      <c r="D471" s="175" t="s">
        <v>40</v>
      </c>
      <c r="E471" s="176">
        <v>43461</v>
      </c>
      <c r="F471" s="175" t="s">
        <v>47</v>
      </c>
      <c r="G471" s="175" t="s">
        <v>48</v>
      </c>
      <c r="H471" s="175" t="s">
        <v>1256</v>
      </c>
      <c r="I471" s="175">
        <v>3</v>
      </c>
      <c r="J471" s="175">
        <v>36</v>
      </c>
      <c r="K471" s="177">
        <v>648648</v>
      </c>
      <c r="L471" s="177">
        <v>648648</v>
      </c>
      <c r="M471" s="177">
        <v>374918.54</v>
      </c>
      <c r="N471" s="175" t="s">
        <v>1</v>
      </c>
      <c r="O471" s="175" t="s">
        <v>1</v>
      </c>
      <c r="P471" s="175" t="s">
        <v>1</v>
      </c>
      <c r="Q471" s="177">
        <v>225080.86</v>
      </c>
      <c r="R471" s="178" t="s">
        <v>2310</v>
      </c>
      <c r="S471" s="175" t="s">
        <v>1</v>
      </c>
      <c r="T471" s="175" t="s">
        <v>1</v>
      </c>
      <c r="U471" s="177">
        <v>599999.4</v>
      </c>
      <c r="V471" s="175" t="s">
        <v>1</v>
      </c>
      <c r="W471" s="177">
        <v>48648.6</v>
      </c>
      <c r="X471" s="175" t="s">
        <v>1</v>
      </c>
      <c r="Y471" s="175" t="s">
        <v>1</v>
      </c>
      <c r="Z471" s="179">
        <v>44203</v>
      </c>
    </row>
    <row r="472" spans="1:26" ht="51" x14ac:dyDescent="0.25">
      <c r="A472" s="174">
        <v>2</v>
      </c>
      <c r="B472" s="175" t="s">
        <v>1257</v>
      </c>
      <c r="C472" s="175" t="s">
        <v>1258</v>
      </c>
      <c r="D472" s="175" t="s">
        <v>40</v>
      </c>
      <c r="E472" s="176">
        <v>43461</v>
      </c>
      <c r="F472" s="175" t="s">
        <v>47</v>
      </c>
      <c r="G472" s="175" t="s">
        <v>48</v>
      </c>
      <c r="H472" s="175" t="s">
        <v>1094</v>
      </c>
      <c r="I472" s="175">
        <v>3</v>
      </c>
      <c r="J472" s="175">
        <v>36</v>
      </c>
      <c r="K472" s="177">
        <v>648648</v>
      </c>
      <c r="L472" s="177">
        <v>648648</v>
      </c>
      <c r="M472" s="177">
        <v>374918.54</v>
      </c>
      <c r="N472" s="175" t="s">
        <v>1</v>
      </c>
      <c r="O472" s="175" t="s">
        <v>1</v>
      </c>
      <c r="P472" s="175" t="s">
        <v>1</v>
      </c>
      <c r="Q472" s="177">
        <v>225080.86</v>
      </c>
      <c r="R472" s="178" t="s">
        <v>2310</v>
      </c>
      <c r="S472" s="175" t="s">
        <v>1</v>
      </c>
      <c r="T472" s="175" t="s">
        <v>1</v>
      </c>
      <c r="U472" s="177">
        <v>599999.4</v>
      </c>
      <c r="V472" s="175" t="s">
        <v>1</v>
      </c>
      <c r="W472" s="177">
        <v>48648.6</v>
      </c>
      <c r="X472" s="175" t="s">
        <v>1</v>
      </c>
      <c r="Y472" s="175" t="s">
        <v>1</v>
      </c>
      <c r="Z472" s="179">
        <v>44203</v>
      </c>
    </row>
    <row r="473" spans="1:26" ht="51" x14ac:dyDescent="0.25">
      <c r="A473" s="174">
        <v>2</v>
      </c>
      <c r="B473" s="175" t="s">
        <v>1259</v>
      </c>
      <c r="C473" s="175" t="s">
        <v>1260</v>
      </c>
      <c r="D473" s="175" t="s">
        <v>40</v>
      </c>
      <c r="E473" s="176">
        <v>43462</v>
      </c>
      <c r="F473" s="175" t="s">
        <v>47</v>
      </c>
      <c r="G473" s="175" t="s">
        <v>48</v>
      </c>
      <c r="H473" s="175"/>
      <c r="I473" s="175">
        <v>2</v>
      </c>
      <c r="J473" s="175">
        <v>30</v>
      </c>
      <c r="K473" s="177">
        <v>620000</v>
      </c>
      <c r="L473" s="177">
        <v>620000</v>
      </c>
      <c r="M473" s="177">
        <v>358360</v>
      </c>
      <c r="N473" s="175" t="s">
        <v>1</v>
      </c>
      <c r="O473" s="175" t="s">
        <v>1</v>
      </c>
      <c r="P473" s="175" t="s">
        <v>1</v>
      </c>
      <c r="Q473" s="177">
        <v>215140</v>
      </c>
      <c r="R473" s="178" t="s">
        <v>2310</v>
      </c>
      <c r="S473" s="175" t="s">
        <v>1</v>
      </c>
      <c r="T473" s="175" t="s">
        <v>1</v>
      </c>
      <c r="U473" s="177">
        <v>589000</v>
      </c>
      <c r="V473" s="177">
        <v>15500</v>
      </c>
      <c r="W473" s="177">
        <v>31000</v>
      </c>
      <c r="X473" s="175" t="s">
        <v>1</v>
      </c>
      <c r="Y473" s="175" t="s">
        <v>1</v>
      </c>
      <c r="Z473" s="179">
        <v>44203</v>
      </c>
    </row>
    <row r="474" spans="1:26" ht="25.5" x14ac:dyDescent="0.25">
      <c r="A474" s="174">
        <v>2</v>
      </c>
      <c r="B474" s="175" t="s">
        <v>1261</v>
      </c>
      <c r="C474" s="175" t="s">
        <v>1262</v>
      </c>
      <c r="D474" s="175" t="s">
        <v>35</v>
      </c>
      <c r="E474" s="176">
        <v>44113</v>
      </c>
      <c r="F474" s="175" t="s">
        <v>1263</v>
      </c>
      <c r="G474" s="175" t="s">
        <v>1264</v>
      </c>
      <c r="H474" s="175"/>
      <c r="I474" s="175">
        <v>1</v>
      </c>
      <c r="J474" s="175">
        <v>12</v>
      </c>
      <c r="K474" s="177">
        <v>513471.78</v>
      </c>
      <c r="L474" s="177">
        <v>513471.78</v>
      </c>
      <c r="M474" s="177">
        <v>359430.24</v>
      </c>
      <c r="N474" s="175" t="s">
        <v>1</v>
      </c>
      <c r="O474" s="175" t="s">
        <v>1</v>
      </c>
      <c r="P474" s="175" t="s">
        <v>1</v>
      </c>
      <c r="Q474" s="175" t="s">
        <v>1</v>
      </c>
      <c r="R474" s="178" t="s">
        <v>2201</v>
      </c>
      <c r="S474" s="175" t="s">
        <v>1</v>
      </c>
      <c r="T474" s="175" t="s">
        <v>1</v>
      </c>
      <c r="U474" s="177">
        <v>359430.24</v>
      </c>
      <c r="V474" s="175" t="s">
        <v>1</v>
      </c>
      <c r="W474" s="177">
        <v>154041.54</v>
      </c>
      <c r="X474" s="175" t="s">
        <v>1</v>
      </c>
      <c r="Y474" s="175" t="s">
        <v>1</v>
      </c>
      <c r="Z474" s="179">
        <v>44203</v>
      </c>
    </row>
    <row r="475" spans="1:26" ht="25.5" x14ac:dyDescent="0.25">
      <c r="A475" s="174">
        <v>2</v>
      </c>
      <c r="B475" s="175" t="s">
        <v>1265</v>
      </c>
      <c r="C475" s="175" t="s">
        <v>1266</v>
      </c>
      <c r="D475" s="175" t="s">
        <v>104</v>
      </c>
      <c r="E475" s="176">
        <v>43542</v>
      </c>
      <c r="F475" s="175" t="s">
        <v>489</v>
      </c>
      <c r="G475" s="175" t="s">
        <v>490</v>
      </c>
      <c r="H475" s="175"/>
      <c r="I475" s="175">
        <v>3</v>
      </c>
      <c r="J475" s="175">
        <v>36</v>
      </c>
      <c r="K475" s="177">
        <v>498026.25</v>
      </c>
      <c r="L475" s="177">
        <v>498026.25</v>
      </c>
      <c r="M475" s="177">
        <v>287859.18</v>
      </c>
      <c r="N475" s="175" t="s">
        <v>1</v>
      </c>
      <c r="O475" s="175" t="s">
        <v>1</v>
      </c>
      <c r="P475" s="175" t="s">
        <v>1</v>
      </c>
      <c r="Q475" s="177">
        <v>172815.1</v>
      </c>
      <c r="R475" s="178" t="s">
        <v>2310</v>
      </c>
      <c r="S475" s="175" t="s">
        <v>1</v>
      </c>
      <c r="T475" s="175" t="s">
        <v>1</v>
      </c>
      <c r="U475" s="177">
        <v>483120</v>
      </c>
      <c r="V475" s="177">
        <v>22445.72</v>
      </c>
      <c r="W475" s="177">
        <v>14906.25</v>
      </c>
      <c r="X475" s="175" t="s">
        <v>1</v>
      </c>
      <c r="Y475" s="175" t="s">
        <v>1</v>
      </c>
      <c r="Z475" s="179">
        <v>44203</v>
      </c>
    </row>
    <row r="476" spans="1:26" ht="25.5" x14ac:dyDescent="0.25">
      <c r="A476" s="174">
        <v>2</v>
      </c>
      <c r="B476" s="175" t="s">
        <v>1267</v>
      </c>
      <c r="C476" s="175" t="s">
        <v>1268</v>
      </c>
      <c r="D476" s="175" t="s">
        <v>40</v>
      </c>
      <c r="E476" s="176">
        <v>43461</v>
      </c>
      <c r="F476" s="175" t="s">
        <v>54</v>
      </c>
      <c r="G476" s="175" t="s">
        <v>55</v>
      </c>
      <c r="H476" s="175" t="s">
        <v>174</v>
      </c>
      <c r="I476" s="175">
        <v>2</v>
      </c>
      <c r="J476" s="175">
        <v>36</v>
      </c>
      <c r="K476" s="177">
        <v>646255.69999999995</v>
      </c>
      <c r="L476" s="177">
        <v>646255.69999999995</v>
      </c>
      <c r="M476" s="177">
        <v>373535.79</v>
      </c>
      <c r="N476" s="175" t="s">
        <v>1</v>
      </c>
      <c r="O476" s="175" t="s">
        <v>1</v>
      </c>
      <c r="P476" s="175" t="s">
        <v>1</v>
      </c>
      <c r="Q476" s="177">
        <v>224250.73</v>
      </c>
      <c r="R476" s="178" t="s">
        <v>2310</v>
      </c>
      <c r="S476" s="175" t="s">
        <v>1</v>
      </c>
      <c r="T476" s="175" t="s">
        <v>1</v>
      </c>
      <c r="U476" s="177">
        <v>615699.78</v>
      </c>
      <c r="V476" s="177">
        <v>17913.259999999998</v>
      </c>
      <c r="W476" s="177">
        <v>30555.919999999998</v>
      </c>
      <c r="X476" s="175" t="s">
        <v>1</v>
      </c>
      <c r="Y476" s="175" t="s">
        <v>1</v>
      </c>
      <c r="Z476" s="179">
        <v>44203</v>
      </c>
    </row>
    <row r="477" spans="1:26" ht="38.25" x14ac:dyDescent="0.25">
      <c r="A477" s="174">
        <v>2</v>
      </c>
      <c r="B477" s="175" t="s">
        <v>1269</v>
      </c>
      <c r="C477" s="175" t="s">
        <v>1270</v>
      </c>
      <c r="D477" s="175" t="s">
        <v>40</v>
      </c>
      <c r="E477" s="176">
        <v>43461</v>
      </c>
      <c r="F477" s="175" t="s">
        <v>2327</v>
      </c>
      <c r="G477" s="175" t="s">
        <v>285</v>
      </c>
      <c r="H477" s="175" t="s">
        <v>187</v>
      </c>
      <c r="I477" s="175">
        <v>1</v>
      </c>
      <c r="J477" s="175">
        <v>36</v>
      </c>
      <c r="K477" s="177">
        <v>571460.23</v>
      </c>
      <c r="L477" s="177">
        <v>571460.23</v>
      </c>
      <c r="M477" s="177">
        <v>330304.01</v>
      </c>
      <c r="N477" s="175" t="s">
        <v>1</v>
      </c>
      <c r="O477" s="175" t="s">
        <v>1</v>
      </c>
      <c r="P477" s="175" t="s">
        <v>1</v>
      </c>
      <c r="Q477" s="177">
        <v>198296.7</v>
      </c>
      <c r="R477" s="178" t="s">
        <v>2310</v>
      </c>
      <c r="S477" s="175" t="s">
        <v>1</v>
      </c>
      <c r="T477" s="175" t="s">
        <v>1</v>
      </c>
      <c r="U477" s="177">
        <v>571460.23</v>
      </c>
      <c r="V477" s="177">
        <v>42859.519999999997</v>
      </c>
      <c r="W477" s="175" t="s">
        <v>1</v>
      </c>
      <c r="X477" s="175" t="s">
        <v>1</v>
      </c>
      <c r="Y477" s="175" t="s">
        <v>1</v>
      </c>
      <c r="Z477" s="179">
        <v>44203</v>
      </c>
    </row>
    <row r="478" spans="1:26" ht="51" x14ac:dyDescent="0.25">
      <c r="A478" s="174">
        <v>2</v>
      </c>
      <c r="B478" s="175" t="s">
        <v>1271</v>
      </c>
      <c r="C478" s="175" t="s">
        <v>1272</v>
      </c>
      <c r="D478" s="175" t="s">
        <v>104</v>
      </c>
      <c r="E478" s="176">
        <v>43622</v>
      </c>
      <c r="F478" s="175" t="s">
        <v>83</v>
      </c>
      <c r="G478" s="175" t="s">
        <v>84</v>
      </c>
      <c r="H478" s="175" t="s">
        <v>1273</v>
      </c>
      <c r="I478" s="175">
        <v>1</v>
      </c>
      <c r="J478" s="175">
        <v>24</v>
      </c>
      <c r="K478" s="177">
        <v>792182</v>
      </c>
      <c r="L478" s="177">
        <v>744932</v>
      </c>
      <c r="M478" s="177">
        <v>528529.25</v>
      </c>
      <c r="N478" s="175" t="s">
        <v>1</v>
      </c>
      <c r="O478" s="175" t="s">
        <v>1</v>
      </c>
      <c r="P478" s="175" t="s">
        <v>1</v>
      </c>
      <c r="Q478" s="175" t="s">
        <v>1</v>
      </c>
      <c r="R478" s="178" t="s">
        <v>2201</v>
      </c>
      <c r="S478" s="175" t="s">
        <v>1</v>
      </c>
      <c r="T478" s="175" t="s">
        <v>1</v>
      </c>
      <c r="U478" s="177">
        <v>528529.25</v>
      </c>
      <c r="V478" s="175" t="s">
        <v>1</v>
      </c>
      <c r="W478" s="177">
        <v>216402.75</v>
      </c>
      <c r="X478" s="175" t="s">
        <v>1</v>
      </c>
      <c r="Y478" s="177">
        <v>47250</v>
      </c>
      <c r="Z478" s="179">
        <v>44203</v>
      </c>
    </row>
    <row r="479" spans="1:26" ht="25.5" x14ac:dyDescent="0.25">
      <c r="A479" s="174">
        <v>2</v>
      </c>
      <c r="B479" s="175" t="s">
        <v>1274</v>
      </c>
      <c r="C479" s="175" t="s">
        <v>1275</v>
      </c>
      <c r="D479" s="175" t="s">
        <v>40</v>
      </c>
      <c r="E479" s="176">
        <v>43461</v>
      </c>
      <c r="F479" s="175" t="s">
        <v>47</v>
      </c>
      <c r="G479" s="175" t="s">
        <v>48</v>
      </c>
      <c r="H479" s="175"/>
      <c r="I479" s="175">
        <v>3</v>
      </c>
      <c r="J479" s="175">
        <v>36</v>
      </c>
      <c r="K479" s="177">
        <v>316040</v>
      </c>
      <c r="L479" s="177">
        <v>316040</v>
      </c>
      <c r="M479" s="177">
        <v>182671.12</v>
      </c>
      <c r="N479" s="175" t="s">
        <v>1</v>
      </c>
      <c r="O479" s="175" t="s">
        <v>1</v>
      </c>
      <c r="P479" s="175" t="s">
        <v>1</v>
      </c>
      <c r="Q479" s="177">
        <v>109665.88</v>
      </c>
      <c r="R479" s="178" t="s">
        <v>2310</v>
      </c>
      <c r="S479" s="175" t="s">
        <v>1</v>
      </c>
      <c r="T479" s="175" t="s">
        <v>1</v>
      </c>
      <c r="U479" s="177">
        <v>316040</v>
      </c>
      <c r="V479" s="177">
        <v>23703</v>
      </c>
      <c r="W479" s="175" t="s">
        <v>1</v>
      </c>
      <c r="X479" s="175" t="s">
        <v>1</v>
      </c>
      <c r="Y479" s="175" t="s">
        <v>1</v>
      </c>
      <c r="Z479" s="179">
        <v>44203</v>
      </c>
    </row>
    <row r="480" spans="1:26" ht="38.25" x14ac:dyDescent="0.25">
      <c r="A480" s="174">
        <v>2</v>
      </c>
      <c r="B480" s="175" t="s">
        <v>1276</v>
      </c>
      <c r="C480" s="175" t="s">
        <v>1277</v>
      </c>
      <c r="D480" s="175" t="s">
        <v>40</v>
      </c>
      <c r="E480" s="176">
        <v>43461</v>
      </c>
      <c r="F480" s="175" t="s">
        <v>83</v>
      </c>
      <c r="G480" s="175" t="s">
        <v>84</v>
      </c>
      <c r="H480" s="175" t="s">
        <v>203</v>
      </c>
      <c r="I480" s="175">
        <v>2</v>
      </c>
      <c r="J480" s="175">
        <v>36</v>
      </c>
      <c r="K480" s="177">
        <v>628560.43999999994</v>
      </c>
      <c r="L480" s="177">
        <v>628560.43999999994</v>
      </c>
      <c r="M480" s="177">
        <v>363307.93</v>
      </c>
      <c r="N480" s="175" t="s">
        <v>1</v>
      </c>
      <c r="O480" s="175" t="s">
        <v>1</v>
      </c>
      <c r="P480" s="175" t="s">
        <v>1</v>
      </c>
      <c r="Q480" s="177">
        <v>218110.48</v>
      </c>
      <c r="R480" s="178" t="s">
        <v>2310</v>
      </c>
      <c r="S480" s="175" t="s">
        <v>1</v>
      </c>
      <c r="T480" s="175" t="s">
        <v>1</v>
      </c>
      <c r="U480" s="177">
        <v>581418.41</v>
      </c>
      <c r="V480" s="175" t="s">
        <v>1</v>
      </c>
      <c r="W480" s="177">
        <v>47142.03</v>
      </c>
      <c r="X480" s="175" t="s">
        <v>1</v>
      </c>
      <c r="Y480" s="175" t="s">
        <v>1</v>
      </c>
      <c r="Z480" s="179">
        <v>44203</v>
      </c>
    </row>
    <row r="481" spans="1:26" ht="38.25" x14ac:dyDescent="0.25">
      <c r="A481" s="174">
        <v>2</v>
      </c>
      <c r="B481" s="175" t="s">
        <v>1278</v>
      </c>
      <c r="C481" s="175" t="s">
        <v>1279</v>
      </c>
      <c r="D481" s="175" t="s">
        <v>40</v>
      </c>
      <c r="E481" s="176">
        <v>43461</v>
      </c>
      <c r="F481" s="175" t="s">
        <v>47</v>
      </c>
      <c r="G481" s="175" t="s">
        <v>48</v>
      </c>
      <c r="H481" s="175" t="s">
        <v>1280</v>
      </c>
      <c r="I481" s="175">
        <v>2</v>
      </c>
      <c r="J481" s="175">
        <v>36</v>
      </c>
      <c r="K481" s="177">
        <v>648648</v>
      </c>
      <c r="L481" s="177">
        <v>648648</v>
      </c>
      <c r="M481" s="177">
        <v>374918.54</v>
      </c>
      <c r="N481" s="175" t="s">
        <v>1</v>
      </c>
      <c r="O481" s="175" t="s">
        <v>1</v>
      </c>
      <c r="P481" s="175" t="s">
        <v>1</v>
      </c>
      <c r="Q481" s="177">
        <v>225080.86</v>
      </c>
      <c r="R481" s="178" t="s">
        <v>2310</v>
      </c>
      <c r="S481" s="175" t="s">
        <v>1</v>
      </c>
      <c r="T481" s="175" t="s">
        <v>1</v>
      </c>
      <c r="U481" s="177">
        <v>599999.4</v>
      </c>
      <c r="V481" s="175" t="s">
        <v>1</v>
      </c>
      <c r="W481" s="177">
        <v>48648.6</v>
      </c>
      <c r="X481" s="175" t="s">
        <v>1</v>
      </c>
      <c r="Y481" s="175" t="s">
        <v>1</v>
      </c>
      <c r="Z481" s="179">
        <v>44203</v>
      </c>
    </row>
    <row r="482" spans="1:26" ht="38.25" x14ac:dyDescent="0.25">
      <c r="A482" s="174">
        <v>2</v>
      </c>
      <c r="B482" s="175" t="s">
        <v>1281</v>
      </c>
      <c r="C482" s="175" t="s">
        <v>1282</v>
      </c>
      <c r="D482" s="175" t="s">
        <v>40</v>
      </c>
      <c r="E482" s="176">
        <v>43461</v>
      </c>
      <c r="F482" s="175" t="s">
        <v>47</v>
      </c>
      <c r="G482" s="175" t="s">
        <v>48</v>
      </c>
      <c r="H482" s="175" t="s">
        <v>288</v>
      </c>
      <c r="I482" s="175">
        <v>2</v>
      </c>
      <c r="J482" s="175">
        <v>36</v>
      </c>
      <c r="K482" s="177">
        <v>643438.6</v>
      </c>
      <c r="L482" s="177">
        <v>643438.6</v>
      </c>
      <c r="M482" s="177">
        <v>546922.80000000005</v>
      </c>
      <c r="N482" s="175" t="s">
        <v>1</v>
      </c>
      <c r="O482" s="175" t="s">
        <v>1</v>
      </c>
      <c r="P482" s="175" t="s">
        <v>1</v>
      </c>
      <c r="Q482" s="177">
        <v>48257.88</v>
      </c>
      <c r="R482" s="178" t="s">
        <v>2310</v>
      </c>
      <c r="S482" s="175" t="s">
        <v>1</v>
      </c>
      <c r="T482" s="175" t="s">
        <v>1</v>
      </c>
      <c r="U482" s="177">
        <v>595180.68000000005</v>
      </c>
      <c r="V482" s="175" t="s">
        <v>1</v>
      </c>
      <c r="W482" s="177">
        <v>48257.919999999998</v>
      </c>
      <c r="X482" s="175" t="s">
        <v>1</v>
      </c>
      <c r="Y482" s="175" t="s">
        <v>1</v>
      </c>
      <c r="Z482" s="179">
        <v>44203</v>
      </c>
    </row>
    <row r="483" spans="1:26" ht="76.5" x14ac:dyDescent="0.25">
      <c r="A483" s="174">
        <v>2</v>
      </c>
      <c r="B483" s="175" t="s">
        <v>1283</v>
      </c>
      <c r="C483" s="175" t="s">
        <v>1284</v>
      </c>
      <c r="D483" s="175" t="s">
        <v>40</v>
      </c>
      <c r="E483" s="176">
        <v>43441</v>
      </c>
      <c r="F483" s="175" t="s">
        <v>1285</v>
      </c>
      <c r="G483" s="175" t="s">
        <v>1286</v>
      </c>
      <c r="H483" s="175"/>
      <c r="I483" s="175">
        <v>2</v>
      </c>
      <c r="J483" s="175">
        <v>24</v>
      </c>
      <c r="K483" s="177">
        <v>197758.26</v>
      </c>
      <c r="L483" s="177">
        <v>197758.26</v>
      </c>
      <c r="M483" s="177">
        <v>138430.78</v>
      </c>
      <c r="N483" s="175" t="s">
        <v>1</v>
      </c>
      <c r="O483" s="175" t="s">
        <v>1</v>
      </c>
      <c r="P483" s="175" t="s">
        <v>1</v>
      </c>
      <c r="Q483" s="175" t="s">
        <v>1</v>
      </c>
      <c r="R483" s="178" t="s">
        <v>2201</v>
      </c>
      <c r="S483" s="175" t="s">
        <v>1</v>
      </c>
      <c r="T483" s="175" t="s">
        <v>1</v>
      </c>
      <c r="U483" s="177">
        <v>138430.78</v>
      </c>
      <c r="V483" s="175" t="s">
        <v>1</v>
      </c>
      <c r="W483" s="177">
        <v>59327.48</v>
      </c>
      <c r="X483" s="175" t="s">
        <v>1</v>
      </c>
      <c r="Y483" s="175" t="s">
        <v>1</v>
      </c>
      <c r="Z483" s="179">
        <v>44203</v>
      </c>
    </row>
    <row r="484" spans="1:26" ht="63.75" x14ac:dyDescent="0.25">
      <c r="A484" s="174">
        <v>2</v>
      </c>
      <c r="B484" s="175" t="s">
        <v>1287</v>
      </c>
      <c r="C484" s="175" t="s">
        <v>1288</v>
      </c>
      <c r="D484" s="175" t="s">
        <v>40</v>
      </c>
      <c r="E484" s="176">
        <v>43441</v>
      </c>
      <c r="F484" s="175" t="s">
        <v>1289</v>
      </c>
      <c r="G484" s="175" t="s">
        <v>1290</v>
      </c>
      <c r="H484" s="175"/>
      <c r="I484" s="175">
        <v>1</v>
      </c>
      <c r="J484" s="175">
        <v>36</v>
      </c>
      <c r="K484" s="177">
        <v>623037.29</v>
      </c>
      <c r="L484" s="177">
        <v>623037.29</v>
      </c>
      <c r="M484" s="177">
        <v>360115.55</v>
      </c>
      <c r="N484" s="175" t="s">
        <v>1</v>
      </c>
      <c r="O484" s="175" t="s">
        <v>1</v>
      </c>
      <c r="P484" s="175" t="s">
        <v>1</v>
      </c>
      <c r="Q484" s="177">
        <v>216193.94</v>
      </c>
      <c r="R484" s="178" t="s">
        <v>2310</v>
      </c>
      <c r="S484" s="175" t="s">
        <v>1</v>
      </c>
      <c r="T484" s="175" t="s">
        <v>1</v>
      </c>
      <c r="U484" s="177">
        <v>591885.43000000005</v>
      </c>
      <c r="V484" s="177">
        <v>15575.94</v>
      </c>
      <c r="W484" s="177">
        <v>31151.86</v>
      </c>
      <c r="X484" s="175" t="s">
        <v>1</v>
      </c>
      <c r="Y484" s="175" t="s">
        <v>1</v>
      </c>
      <c r="Z484" s="179">
        <v>44203</v>
      </c>
    </row>
    <row r="485" spans="1:26" ht="50.25" customHeight="1" x14ac:dyDescent="0.25">
      <c r="A485" s="174">
        <v>2</v>
      </c>
      <c r="B485" s="175" t="s">
        <v>1291</v>
      </c>
      <c r="C485" s="175" t="s">
        <v>1292</v>
      </c>
      <c r="D485" s="175" t="s">
        <v>40</v>
      </c>
      <c r="E485" s="176">
        <v>43461</v>
      </c>
      <c r="F485" s="175" t="s">
        <v>273</v>
      </c>
      <c r="G485" s="175" t="s">
        <v>274</v>
      </c>
      <c r="H485" s="175" t="s">
        <v>1293</v>
      </c>
      <c r="I485" s="175">
        <v>2</v>
      </c>
      <c r="J485" s="175">
        <v>36</v>
      </c>
      <c r="K485" s="177">
        <v>547087.54</v>
      </c>
      <c r="L485" s="177">
        <v>547087.54</v>
      </c>
      <c r="M485" s="177">
        <v>316216.59999999998</v>
      </c>
      <c r="N485" s="175" t="s">
        <v>1</v>
      </c>
      <c r="O485" s="175" t="s">
        <v>1</v>
      </c>
      <c r="P485" s="175" t="s">
        <v>1</v>
      </c>
      <c r="Q485" s="177">
        <v>189839.37</v>
      </c>
      <c r="R485" s="178" t="s">
        <v>2310</v>
      </c>
      <c r="S485" s="175" t="s">
        <v>1</v>
      </c>
      <c r="T485" s="175" t="s">
        <v>1</v>
      </c>
      <c r="U485" s="177">
        <v>506055.97</v>
      </c>
      <c r="V485" s="175" t="s">
        <v>1</v>
      </c>
      <c r="W485" s="177">
        <v>41031.57</v>
      </c>
      <c r="X485" s="175" t="s">
        <v>1</v>
      </c>
      <c r="Y485" s="175" t="s">
        <v>1</v>
      </c>
      <c r="Z485" s="179">
        <v>44203</v>
      </c>
    </row>
    <row r="486" spans="1:26" ht="51" x14ac:dyDescent="0.25">
      <c r="A486" s="174">
        <v>2</v>
      </c>
      <c r="B486" s="175" t="s">
        <v>1294</v>
      </c>
      <c r="C486" s="175" t="s">
        <v>1295</v>
      </c>
      <c r="D486" s="175" t="s">
        <v>104</v>
      </c>
      <c r="E486" s="176">
        <v>43571</v>
      </c>
      <c r="F486" s="175" t="s">
        <v>1296</v>
      </c>
      <c r="G486" s="175" t="s">
        <v>1297</v>
      </c>
      <c r="H486" s="175"/>
      <c r="I486" s="175">
        <v>1</v>
      </c>
      <c r="J486" s="175">
        <v>36</v>
      </c>
      <c r="K486" s="177">
        <v>676520.02</v>
      </c>
      <c r="L486" s="177">
        <v>574047.89</v>
      </c>
      <c r="M486" s="177">
        <v>442036.32</v>
      </c>
      <c r="N486" s="175" t="s">
        <v>1</v>
      </c>
      <c r="O486" s="175" t="s">
        <v>1</v>
      </c>
      <c r="P486" s="175" t="s">
        <v>1</v>
      </c>
      <c r="Q486" s="175" t="s">
        <v>1</v>
      </c>
      <c r="R486" s="178" t="s">
        <v>2201</v>
      </c>
      <c r="S486" s="175" t="s">
        <v>1</v>
      </c>
      <c r="T486" s="175" t="s">
        <v>1</v>
      </c>
      <c r="U486" s="177">
        <v>442036.32</v>
      </c>
      <c r="V486" s="175" t="s">
        <v>1</v>
      </c>
      <c r="W486" s="177">
        <v>132011.57</v>
      </c>
      <c r="X486" s="175" t="s">
        <v>1</v>
      </c>
      <c r="Y486" s="177">
        <v>102472.13</v>
      </c>
      <c r="Z486" s="179">
        <v>44203</v>
      </c>
    </row>
    <row r="487" spans="1:26" ht="25.5" x14ac:dyDescent="0.25">
      <c r="A487" s="174">
        <v>2</v>
      </c>
      <c r="B487" s="175" t="s">
        <v>1298</v>
      </c>
      <c r="C487" s="175" t="s">
        <v>1299</v>
      </c>
      <c r="D487" s="175" t="s">
        <v>40</v>
      </c>
      <c r="E487" s="176">
        <v>43461</v>
      </c>
      <c r="F487" s="175" t="s">
        <v>54</v>
      </c>
      <c r="G487" s="175" t="s">
        <v>55</v>
      </c>
      <c r="H487" s="175" t="s">
        <v>1300</v>
      </c>
      <c r="I487" s="175">
        <v>1</v>
      </c>
      <c r="J487" s="175">
        <v>36</v>
      </c>
      <c r="K487" s="177">
        <v>648640</v>
      </c>
      <c r="L487" s="177">
        <v>648640</v>
      </c>
      <c r="M487" s="177">
        <v>374913.91</v>
      </c>
      <c r="N487" s="175" t="s">
        <v>1</v>
      </c>
      <c r="O487" s="175" t="s">
        <v>1</v>
      </c>
      <c r="P487" s="175" t="s">
        <v>1</v>
      </c>
      <c r="Q487" s="177">
        <v>225078.09</v>
      </c>
      <c r="R487" s="178" t="s">
        <v>2310</v>
      </c>
      <c r="S487" s="175" t="s">
        <v>1</v>
      </c>
      <c r="T487" s="175" t="s">
        <v>1</v>
      </c>
      <c r="U487" s="177">
        <v>629132.14</v>
      </c>
      <c r="V487" s="177">
        <v>29140.14</v>
      </c>
      <c r="W487" s="177">
        <v>19507.86</v>
      </c>
      <c r="X487" s="175" t="s">
        <v>1</v>
      </c>
      <c r="Y487" s="175" t="s">
        <v>1</v>
      </c>
      <c r="Z487" s="179">
        <v>44203</v>
      </c>
    </row>
    <row r="488" spans="1:26" ht="25.5" x14ac:dyDescent="0.25">
      <c r="A488" s="174">
        <v>2</v>
      </c>
      <c r="B488" s="175" t="s">
        <v>1301</v>
      </c>
      <c r="C488" s="175" t="s">
        <v>1302</v>
      </c>
      <c r="D488" s="175" t="s">
        <v>40</v>
      </c>
      <c r="E488" s="176">
        <v>43461</v>
      </c>
      <c r="F488" s="175" t="s">
        <v>47</v>
      </c>
      <c r="G488" s="175" t="s">
        <v>48</v>
      </c>
      <c r="H488" s="175" t="s">
        <v>1303</v>
      </c>
      <c r="I488" s="175">
        <v>1</v>
      </c>
      <c r="J488" s="175">
        <v>36</v>
      </c>
      <c r="K488" s="177">
        <v>648632.79</v>
      </c>
      <c r="L488" s="177">
        <v>648632.79</v>
      </c>
      <c r="M488" s="177">
        <v>374909.76</v>
      </c>
      <c r="N488" s="175" t="s">
        <v>1</v>
      </c>
      <c r="O488" s="175" t="s">
        <v>1</v>
      </c>
      <c r="P488" s="175" t="s">
        <v>1</v>
      </c>
      <c r="Q488" s="177">
        <v>225075.57</v>
      </c>
      <c r="R488" s="178" t="s">
        <v>2310</v>
      </c>
      <c r="S488" s="175" t="s">
        <v>1</v>
      </c>
      <c r="T488" s="175" t="s">
        <v>1</v>
      </c>
      <c r="U488" s="177">
        <v>616201.14</v>
      </c>
      <c r="V488" s="177">
        <v>16215.81</v>
      </c>
      <c r="W488" s="177">
        <v>32431.65</v>
      </c>
      <c r="X488" s="175" t="s">
        <v>1</v>
      </c>
      <c r="Y488" s="175" t="s">
        <v>1</v>
      </c>
      <c r="Z488" s="179">
        <v>44203</v>
      </c>
    </row>
    <row r="489" spans="1:26" ht="51" x14ac:dyDescent="0.25">
      <c r="A489" s="174">
        <v>2</v>
      </c>
      <c r="B489" s="175" t="s">
        <v>1304</v>
      </c>
      <c r="C489" s="175" t="s">
        <v>1305</v>
      </c>
      <c r="D489" s="175" t="s">
        <v>104</v>
      </c>
      <c r="E489" s="176">
        <v>43558</v>
      </c>
      <c r="F489" s="175" t="s">
        <v>1306</v>
      </c>
      <c r="G489" s="175" t="s">
        <v>1307</v>
      </c>
      <c r="H489" s="175"/>
      <c r="I489" s="175">
        <v>2</v>
      </c>
      <c r="J489" s="175">
        <v>24</v>
      </c>
      <c r="K489" s="177">
        <v>816862.71</v>
      </c>
      <c r="L489" s="177">
        <v>789982.71</v>
      </c>
      <c r="M489" s="177">
        <v>552987.9</v>
      </c>
      <c r="N489" s="175" t="s">
        <v>1</v>
      </c>
      <c r="O489" s="175" t="s">
        <v>1</v>
      </c>
      <c r="P489" s="175" t="s">
        <v>1</v>
      </c>
      <c r="Q489" s="175" t="s">
        <v>1</v>
      </c>
      <c r="R489" s="178" t="s">
        <v>2201</v>
      </c>
      <c r="S489" s="175" t="s">
        <v>1</v>
      </c>
      <c r="T489" s="175" t="s">
        <v>1</v>
      </c>
      <c r="U489" s="177">
        <v>552987.9</v>
      </c>
      <c r="V489" s="175" t="s">
        <v>1</v>
      </c>
      <c r="W489" s="177">
        <v>236994.81</v>
      </c>
      <c r="X489" s="175" t="s">
        <v>1</v>
      </c>
      <c r="Y489" s="177">
        <v>26880</v>
      </c>
      <c r="Z489" s="179">
        <v>44203</v>
      </c>
    </row>
    <row r="490" spans="1:26" ht="38.25" x14ac:dyDescent="0.25">
      <c r="A490" s="174">
        <v>2</v>
      </c>
      <c r="B490" s="175" t="s">
        <v>1308</v>
      </c>
      <c r="C490" s="175" t="s">
        <v>1309</v>
      </c>
      <c r="D490" s="175" t="s">
        <v>40</v>
      </c>
      <c r="E490" s="176">
        <v>43441</v>
      </c>
      <c r="F490" s="175" t="s">
        <v>2326</v>
      </c>
      <c r="G490" s="175" t="s">
        <v>148</v>
      </c>
      <c r="H490" s="175"/>
      <c r="I490" s="175">
        <v>1</v>
      </c>
      <c r="J490" s="175">
        <v>33</v>
      </c>
      <c r="K490" s="177">
        <v>639827.48</v>
      </c>
      <c r="L490" s="177">
        <v>639827.48</v>
      </c>
      <c r="M490" s="177">
        <v>543853.36</v>
      </c>
      <c r="N490" s="175" t="s">
        <v>1</v>
      </c>
      <c r="O490" s="175" t="s">
        <v>1</v>
      </c>
      <c r="P490" s="175" t="s">
        <v>1</v>
      </c>
      <c r="Q490" s="177">
        <v>47987.06</v>
      </c>
      <c r="R490" s="178" t="s">
        <v>2310</v>
      </c>
      <c r="S490" s="175" t="s">
        <v>1</v>
      </c>
      <c r="T490" s="175" t="s">
        <v>1</v>
      </c>
      <c r="U490" s="177">
        <v>639827.48</v>
      </c>
      <c r="V490" s="177">
        <v>47987.06</v>
      </c>
      <c r="W490" s="175" t="s">
        <v>1</v>
      </c>
      <c r="X490" s="175" t="s">
        <v>1</v>
      </c>
      <c r="Y490" s="175" t="s">
        <v>1</v>
      </c>
      <c r="Z490" s="179">
        <v>44203</v>
      </c>
    </row>
    <row r="491" spans="1:26" ht="25.5" x14ac:dyDescent="0.25">
      <c r="A491" s="174">
        <v>2</v>
      </c>
      <c r="B491" s="175" t="s">
        <v>1310</v>
      </c>
      <c r="C491" s="175" t="s">
        <v>1311</v>
      </c>
      <c r="D491" s="175" t="s">
        <v>40</v>
      </c>
      <c r="E491" s="176">
        <v>43441</v>
      </c>
      <c r="F491" s="175" t="s">
        <v>1263</v>
      </c>
      <c r="G491" s="175" t="s">
        <v>1264</v>
      </c>
      <c r="H491" s="175"/>
      <c r="I491" s="175">
        <v>2</v>
      </c>
      <c r="J491" s="175">
        <v>24</v>
      </c>
      <c r="K491" s="177">
        <v>590000</v>
      </c>
      <c r="L491" s="177">
        <v>590000</v>
      </c>
      <c r="M491" s="177">
        <v>413000</v>
      </c>
      <c r="N491" s="175" t="s">
        <v>1</v>
      </c>
      <c r="O491" s="175" t="s">
        <v>1</v>
      </c>
      <c r="P491" s="175" t="s">
        <v>1</v>
      </c>
      <c r="Q491" s="175" t="s">
        <v>1</v>
      </c>
      <c r="R491" s="178" t="s">
        <v>2201</v>
      </c>
      <c r="S491" s="175" t="s">
        <v>1</v>
      </c>
      <c r="T491" s="175" t="s">
        <v>1</v>
      </c>
      <c r="U491" s="177">
        <v>413000</v>
      </c>
      <c r="V491" s="175" t="s">
        <v>1</v>
      </c>
      <c r="W491" s="177">
        <v>177000</v>
      </c>
      <c r="X491" s="175" t="s">
        <v>1</v>
      </c>
      <c r="Y491" s="175" t="s">
        <v>1</v>
      </c>
      <c r="Z491" s="179">
        <v>44203</v>
      </c>
    </row>
    <row r="492" spans="1:26" ht="76.5" x14ac:dyDescent="0.25">
      <c r="A492" s="174">
        <v>2</v>
      </c>
      <c r="B492" s="175" t="s">
        <v>1312</v>
      </c>
      <c r="C492" s="175" t="s">
        <v>1313</v>
      </c>
      <c r="D492" s="175" t="s">
        <v>104</v>
      </c>
      <c r="E492" s="176">
        <v>43556</v>
      </c>
      <c r="F492" s="175" t="s">
        <v>66</v>
      </c>
      <c r="G492" s="175" t="s">
        <v>67</v>
      </c>
      <c r="H492" s="175" t="s">
        <v>1314</v>
      </c>
      <c r="I492" s="175">
        <v>1</v>
      </c>
      <c r="J492" s="175">
        <v>36</v>
      </c>
      <c r="K492" s="177">
        <v>645000</v>
      </c>
      <c r="L492" s="177">
        <v>645000</v>
      </c>
      <c r="M492" s="177">
        <v>372810</v>
      </c>
      <c r="N492" s="175" t="s">
        <v>1</v>
      </c>
      <c r="O492" s="175" t="s">
        <v>1</v>
      </c>
      <c r="P492" s="175" t="s">
        <v>1</v>
      </c>
      <c r="Q492" s="177">
        <v>223815</v>
      </c>
      <c r="R492" s="178" t="s">
        <v>2310</v>
      </c>
      <c r="S492" s="175" t="s">
        <v>1</v>
      </c>
      <c r="T492" s="175" t="s">
        <v>1</v>
      </c>
      <c r="U492" s="177">
        <v>630335.47</v>
      </c>
      <c r="V492" s="177">
        <v>33710.47</v>
      </c>
      <c r="W492" s="177">
        <v>14664.53</v>
      </c>
      <c r="X492" s="175" t="s">
        <v>1</v>
      </c>
      <c r="Y492" s="175" t="s">
        <v>1</v>
      </c>
      <c r="Z492" s="179">
        <v>44203</v>
      </c>
    </row>
    <row r="493" spans="1:26" ht="38.25" x14ac:dyDescent="0.25">
      <c r="A493" s="174">
        <v>2</v>
      </c>
      <c r="B493" s="175" t="s">
        <v>1315</v>
      </c>
      <c r="C493" s="175" t="s">
        <v>1316</v>
      </c>
      <c r="D493" s="175" t="s">
        <v>35</v>
      </c>
      <c r="E493" s="176">
        <v>44186</v>
      </c>
      <c r="F493" s="175" t="s">
        <v>70</v>
      </c>
      <c r="G493" s="175" t="s">
        <v>71</v>
      </c>
      <c r="H493" s="175" t="s">
        <v>464</v>
      </c>
      <c r="I493" s="175">
        <v>2</v>
      </c>
      <c r="J493" s="175">
        <v>18</v>
      </c>
      <c r="K493" s="177">
        <v>885498.61</v>
      </c>
      <c r="L493" s="177">
        <v>876968.44</v>
      </c>
      <c r="M493" s="177">
        <v>598267.87</v>
      </c>
      <c r="N493" s="175" t="s">
        <v>1</v>
      </c>
      <c r="O493" s="175" t="s">
        <v>1</v>
      </c>
      <c r="P493" s="175" t="s">
        <v>1</v>
      </c>
      <c r="Q493" s="175" t="s">
        <v>1</v>
      </c>
      <c r="R493" s="178" t="s">
        <v>2201</v>
      </c>
      <c r="S493" s="175" t="s">
        <v>1</v>
      </c>
      <c r="T493" s="175" t="s">
        <v>1</v>
      </c>
      <c r="U493" s="177">
        <v>598267.87</v>
      </c>
      <c r="V493" s="175" t="s">
        <v>1</v>
      </c>
      <c r="W493" s="177">
        <v>278700.57</v>
      </c>
      <c r="X493" s="175" t="s">
        <v>1</v>
      </c>
      <c r="Y493" s="177">
        <v>8530.17</v>
      </c>
      <c r="Z493" s="179">
        <v>44203</v>
      </c>
    </row>
    <row r="494" spans="1:26" ht="38.25" x14ac:dyDescent="0.25">
      <c r="A494" s="174">
        <v>2</v>
      </c>
      <c r="B494" s="175" t="s">
        <v>1317</v>
      </c>
      <c r="C494" s="175" t="s">
        <v>1318</v>
      </c>
      <c r="D494" s="175" t="s">
        <v>104</v>
      </c>
      <c r="E494" s="176">
        <v>43559</v>
      </c>
      <c r="F494" s="175" t="s">
        <v>47</v>
      </c>
      <c r="G494" s="175" t="s">
        <v>48</v>
      </c>
      <c r="H494" s="175"/>
      <c r="I494" s="175">
        <v>3</v>
      </c>
      <c r="J494" s="175">
        <v>36</v>
      </c>
      <c r="K494" s="177">
        <v>648648</v>
      </c>
      <c r="L494" s="177">
        <v>648648</v>
      </c>
      <c r="M494" s="177">
        <v>374918.54</v>
      </c>
      <c r="N494" s="175" t="s">
        <v>1</v>
      </c>
      <c r="O494" s="175" t="s">
        <v>1</v>
      </c>
      <c r="P494" s="175" t="s">
        <v>1</v>
      </c>
      <c r="Q494" s="177">
        <v>225080.86</v>
      </c>
      <c r="R494" s="178" t="s">
        <v>2310</v>
      </c>
      <c r="S494" s="175" t="s">
        <v>1</v>
      </c>
      <c r="T494" s="175" t="s">
        <v>1</v>
      </c>
      <c r="U494" s="177">
        <v>609715.6</v>
      </c>
      <c r="V494" s="177">
        <v>9716.2000000000007</v>
      </c>
      <c r="W494" s="177">
        <v>38932.400000000001</v>
      </c>
      <c r="X494" s="175" t="s">
        <v>1</v>
      </c>
      <c r="Y494" s="175" t="s">
        <v>1</v>
      </c>
      <c r="Z494" s="179">
        <v>44203</v>
      </c>
    </row>
    <row r="495" spans="1:26" ht="38.25" x14ac:dyDescent="0.25">
      <c r="A495" s="174">
        <v>2</v>
      </c>
      <c r="B495" s="175" t="s">
        <v>1319</v>
      </c>
      <c r="C495" s="175" t="s">
        <v>1320</v>
      </c>
      <c r="D495" s="175" t="s">
        <v>40</v>
      </c>
      <c r="E495" s="176">
        <v>43461</v>
      </c>
      <c r="F495" s="175" t="s">
        <v>47</v>
      </c>
      <c r="G495" s="175" t="s">
        <v>48</v>
      </c>
      <c r="H495" s="175" t="s">
        <v>258</v>
      </c>
      <c r="I495" s="175">
        <v>2</v>
      </c>
      <c r="J495" s="175">
        <v>36</v>
      </c>
      <c r="K495" s="177">
        <v>648000</v>
      </c>
      <c r="L495" s="177">
        <v>648000</v>
      </c>
      <c r="M495" s="177">
        <v>374544</v>
      </c>
      <c r="N495" s="175" t="s">
        <v>1</v>
      </c>
      <c r="O495" s="175" t="s">
        <v>1</v>
      </c>
      <c r="P495" s="175" t="s">
        <v>1</v>
      </c>
      <c r="Q495" s="177">
        <v>224856</v>
      </c>
      <c r="R495" s="178" t="s">
        <v>2310</v>
      </c>
      <c r="S495" s="175" t="s">
        <v>1</v>
      </c>
      <c r="T495" s="175" t="s">
        <v>1</v>
      </c>
      <c r="U495" s="177">
        <v>615600</v>
      </c>
      <c r="V495" s="177">
        <v>16200</v>
      </c>
      <c r="W495" s="177">
        <v>32400</v>
      </c>
      <c r="X495" s="175" t="s">
        <v>1</v>
      </c>
      <c r="Y495" s="175" t="s">
        <v>1</v>
      </c>
      <c r="Z495" s="179">
        <v>44203</v>
      </c>
    </row>
    <row r="496" spans="1:26" ht="38.25" x14ac:dyDescent="0.25">
      <c r="A496" s="174">
        <v>2</v>
      </c>
      <c r="B496" s="175" t="s">
        <v>1321</v>
      </c>
      <c r="C496" s="175" t="s">
        <v>1322</v>
      </c>
      <c r="D496" s="175" t="s">
        <v>40</v>
      </c>
      <c r="E496" s="176">
        <v>43461</v>
      </c>
      <c r="F496" s="175" t="s">
        <v>47</v>
      </c>
      <c r="G496" s="175" t="s">
        <v>48</v>
      </c>
      <c r="H496" s="175"/>
      <c r="I496" s="175">
        <v>1</v>
      </c>
      <c r="J496" s="175">
        <v>36</v>
      </c>
      <c r="K496" s="177">
        <v>648000</v>
      </c>
      <c r="L496" s="177">
        <v>648000</v>
      </c>
      <c r="M496" s="177">
        <v>374544</v>
      </c>
      <c r="N496" s="175" t="s">
        <v>1</v>
      </c>
      <c r="O496" s="175" t="s">
        <v>1</v>
      </c>
      <c r="P496" s="175" t="s">
        <v>1</v>
      </c>
      <c r="Q496" s="177">
        <v>224856</v>
      </c>
      <c r="R496" s="178" t="s">
        <v>2310</v>
      </c>
      <c r="S496" s="175" t="s">
        <v>1</v>
      </c>
      <c r="T496" s="175" t="s">
        <v>1</v>
      </c>
      <c r="U496" s="177">
        <v>615600</v>
      </c>
      <c r="V496" s="177">
        <v>16200</v>
      </c>
      <c r="W496" s="177">
        <v>32400</v>
      </c>
      <c r="X496" s="175" t="s">
        <v>1</v>
      </c>
      <c r="Y496" s="175" t="s">
        <v>1</v>
      </c>
      <c r="Z496" s="179">
        <v>44203</v>
      </c>
    </row>
    <row r="497" spans="1:26" ht="25.5" x14ac:dyDescent="0.25">
      <c r="A497" s="174">
        <v>2</v>
      </c>
      <c r="B497" s="175" t="s">
        <v>1323</v>
      </c>
      <c r="C497" s="175" t="s">
        <v>1324</v>
      </c>
      <c r="D497" s="175" t="s">
        <v>40</v>
      </c>
      <c r="E497" s="176">
        <v>43462</v>
      </c>
      <c r="F497" s="175" t="s">
        <v>443</v>
      </c>
      <c r="G497" s="175" t="s">
        <v>444</v>
      </c>
      <c r="H497" s="175"/>
      <c r="I497" s="175">
        <v>1</v>
      </c>
      <c r="J497" s="175">
        <v>24</v>
      </c>
      <c r="K497" s="177">
        <v>295100</v>
      </c>
      <c r="L497" s="177">
        <v>295100</v>
      </c>
      <c r="M497" s="177">
        <v>170567.8</v>
      </c>
      <c r="N497" s="175" t="s">
        <v>1</v>
      </c>
      <c r="O497" s="175" t="s">
        <v>1</v>
      </c>
      <c r="P497" s="175" t="s">
        <v>1</v>
      </c>
      <c r="Q497" s="177">
        <v>102399.7</v>
      </c>
      <c r="R497" s="178" t="s">
        <v>2310</v>
      </c>
      <c r="S497" s="175" t="s">
        <v>1</v>
      </c>
      <c r="T497" s="175" t="s">
        <v>1</v>
      </c>
      <c r="U497" s="177">
        <v>272967.5</v>
      </c>
      <c r="V497" s="175" t="s">
        <v>1</v>
      </c>
      <c r="W497" s="177">
        <v>22132.5</v>
      </c>
      <c r="X497" s="175" t="s">
        <v>1</v>
      </c>
      <c r="Y497" s="175" t="s">
        <v>1</v>
      </c>
      <c r="Z497" s="179">
        <v>44203</v>
      </c>
    </row>
    <row r="498" spans="1:26" ht="38.25" x14ac:dyDescent="0.25">
      <c r="A498" s="174">
        <v>3</v>
      </c>
      <c r="B498" s="175" t="s">
        <v>1325</v>
      </c>
      <c r="C498" s="175" t="s">
        <v>1326</v>
      </c>
      <c r="D498" s="175" t="s">
        <v>40</v>
      </c>
      <c r="E498" s="176">
        <v>43850</v>
      </c>
      <c r="F498" s="175" t="s">
        <v>36</v>
      </c>
      <c r="G498" s="175" t="s">
        <v>37</v>
      </c>
      <c r="H498" s="175"/>
      <c r="I498" s="175">
        <v>2</v>
      </c>
      <c r="J498" s="175">
        <v>36</v>
      </c>
      <c r="K498" s="177">
        <v>600000</v>
      </c>
      <c r="L498" s="177">
        <v>600000</v>
      </c>
      <c r="M498" s="177">
        <v>510000</v>
      </c>
      <c r="N498" s="175" t="s">
        <v>1</v>
      </c>
      <c r="O498" s="175" t="s">
        <v>1</v>
      </c>
      <c r="P498" s="175" t="s">
        <v>1</v>
      </c>
      <c r="Q498" s="177">
        <v>45000</v>
      </c>
      <c r="R498" s="178" t="s">
        <v>2310</v>
      </c>
      <c r="S498" s="175" t="s">
        <v>1</v>
      </c>
      <c r="T498" s="175" t="s">
        <v>1</v>
      </c>
      <c r="U498" s="177">
        <v>555000</v>
      </c>
      <c r="V498" s="175" t="s">
        <v>1</v>
      </c>
      <c r="W498" s="177">
        <v>45000</v>
      </c>
      <c r="X498" s="175" t="s">
        <v>1</v>
      </c>
      <c r="Y498" s="175" t="s">
        <v>1</v>
      </c>
      <c r="Z498" s="179">
        <v>44203</v>
      </c>
    </row>
    <row r="499" spans="1:26" ht="51" x14ac:dyDescent="0.25">
      <c r="A499" s="174">
        <v>3</v>
      </c>
      <c r="B499" s="175" t="s">
        <v>1327</v>
      </c>
      <c r="C499" s="175" t="s">
        <v>1328</v>
      </c>
      <c r="D499" s="175" t="s">
        <v>104</v>
      </c>
      <c r="E499" s="176">
        <v>44071</v>
      </c>
      <c r="F499" s="175" t="s">
        <v>1329</v>
      </c>
      <c r="G499" s="175" t="s">
        <v>1330</v>
      </c>
      <c r="H499" s="175" t="s">
        <v>101</v>
      </c>
      <c r="I499" s="175">
        <v>2</v>
      </c>
      <c r="J499" s="175">
        <v>30</v>
      </c>
      <c r="K499" s="177">
        <v>1059100.3600000001</v>
      </c>
      <c r="L499" s="177">
        <v>1012900.36</v>
      </c>
      <c r="M499" s="177">
        <v>598997.67000000004</v>
      </c>
      <c r="N499" s="175" t="s">
        <v>1</v>
      </c>
      <c r="O499" s="175" t="s">
        <v>1</v>
      </c>
      <c r="P499" s="175" t="s">
        <v>1</v>
      </c>
      <c r="Q499" s="175" t="s">
        <v>1</v>
      </c>
      <c r="R499" s="178" t="s">
        <v>2201</v>
      </c>
      <c r="S499" s="175" t="s">
        <v>1</v>
      </c>
      <c r="T499" s="175" t="s">
        <v>1</v>
      </c>
      <c r="U499" s="177">
        <v>598997.67000000004</v>
      </c>
      <c r="V499" s="175" t="s">
        <v>1</v>
      </c>
      <c r="W499" s="177">
        <v>413902.69</v>
      </c>
      <c r="X499" s="175" t="s">
        <v>1</v>
      </c>
      <c r="Y499" s="177">
        <v>46200</v>
      </c>
      <c r="Z499" s="179">
        <v>44203</v>
      </c>
    </row>
    <row r="500" spans="1:26" ht="38.25" x14ac:dyDescent="0.25">
      <c r="A500" s="174">
        <v>3</v>
      </c>
      <c r="B500" s="175" t="s">
        <v>1331</v>
      </c>
      <c r="C500" s="175" t="s">
        <v>1332</v>
      </c>
      <c r="D500" s="175" t="s">
        <v>104</v>
      </c>
      <c r="E500" s="176">
        <v>44076</v>
      </c>
      <c r="F500" s="175" t="s">
        <v>1167</v>
      </c>
      <c r="G500" s="175" t="s">
        <v>1168</v>
      </c>
      <c r="H500" s="175"/>
      <c r="I500" s="175">
        <v>1</v>
      </c>
      <c r="J500" s="175">
        <v>12</v>
      </c>
      <c r="K500" s="177">
        <v>236688.04</v>
      </c>
      <c r="L500" s="177">
        <v>229338.04</v>
      </c>
      <c r="M500" s="177">
        <v>103202.12</v>
      </c>
      <c r="N500" s="175" t="s">
        <v>1</v>
      </c>
      <c r="O500" s="175" t="s">
        <v>1</v>
      </c>
      <c r="P500" s="175" t="s">
        <v>1</v>
      </c>
      <c r="Q500" s="175" t="s">
        <v>1</v>
      </c>
      <c r="R500" s="178" t="s">
        <v>2201</v>
      </c>
      <c r="S500" s="175" t="s">
        <v>1</v>
      </c>
      <c r="T500" s="175" t="s">
        <v>1</v>
      </c>
      <c r="U500" s="177">
        <v>103202.12</v>
      </c>
      <c r="V500" s="175" t="s">
        <v>1</v>
      </c>
      <c r="W500" s="177">
        <v>126135.92</v>
      </c>
      <c r="X500" s="175" t="s">
        <v>1</v>
      </c>
      <c r="Y500" s="177">
        <v>7350</v>
      </c>
      <c r="Z500" s="179">
        <v>44203</v>
      </c>
    </row>
    <row r="501" spans="1:26" ht="25.5" x14ac:dyDescent="0.25">
      <c r="A501" s="174">
        <v>3</v>
      </c>
      <c r="B501" s="175" t="s">
        <v>1333</v>
      </c>
      <c r="C501" s="175" t="s">
        <v>1334</v>
      </c>
      <c r="D501" s="175" t="s">
        <v>40</v>
      </c>
      <c r="E501" s="176">
        <v>43850</v>
      </c>
      <c r="F501" s="175" t="s">
        <v>692</v>
      </c>
      <c r="G501" s="175" t="s">
        <v>693</v>
      </c>
      <c r="H501" s="175"/>
      <c r="I501" s="175">
        <v>1</v>
      </c>
      <c r="J501" s="175">
        <v>36</v>
      </c>
      <c r="K501" s="177">
        <v>645319.77</v>
      </c>
      <c r="L501" s="177">
        <v>645319.77</v>
      </c>
      <c r="M501" s="177">
        <v>372994.82</v>
      </c>
      <c r="N501" s="175" t="s">
        <v>1</v>
      </c>
      <c r="O501" s="175" t="s">
        <v>1</v>
      </c>
      <c r="P501" s="175" t="s">
        <v>1</v>
      </c>
      <c r="Q501" s="177">
        <v>223925.96</v>
      </c>
      <c r="R501" s="178" t="s">
        <v>2310</v>
      </c>
      <c r="S501" s="175" t="s">
        <v>1</v>
      </c>
      <c r="T501" s="175" t="s">
        <v>1</v>
      </c>
      <c r="U501" s="177">
        <v>596920.78</v>
      </c>
      <c r="V501" s="175" t="s">
        <v>1</v>
      </c>
      <c r="W501" s="177">
        <v>48398.99</v>
      </c>
      <c r="X501" s="175" t="s">
        <v>1</v>
      </c>
      <c r="Y501" s="175" t="s">
        <v>1</v>
      </c>
      <c r="Z501" s="179">
        <v>44203</v>
      </c>
    </row>
    <row r="502" spans="1:26" ht="51" x14ac:dyDescent="0.25">
      <c r="A502" s="174">
        <v>3</v>
      </c>
      <c r="B502" s="175" t="s">
        <v>1335</v>
      </c>
      <c r="C502" s="175" t="s">
        <v>1336</v>
      </c>
      <c r="D502" s="175" t="s">
        <v>40</v>
      </c>
      <c r="E502" s="176">
        <v>43850</v>
      </c>
      <c r="F502" s="175" t="s">
        <v>692</v>
      </c>
      <c r="G502" s="175" t="s">
        <v>693</v>
      </c>
      <c r="H502" s="175"/>
      <c r="I502" s="175">
        <v>1</v>
      </c>
      <c r="J502" s="175">
        <v>36</v>
      </c>
      <c r="K502" s="177">
        <v>648648</v>
      </c>
      <c r="L502" s="177">
        <v>648648</v>
      </c>
      <c r="M502" s="177">
        <v>374918.54</v>
      </c>
      <c r="N502" s="175" t="s">
        <v>1</v>
      </c>
      <c r="O502" s="175" t="s">
        <v>1</v>
      </c>
      <c r="P502" s="175" t="s">
        <v>1</v>
      </c>
      <c r="Q502" s="177">
        <v>225080.85</v>
      </c>
      <c r="R502" s="178" t="s">
        <v>2310</v>
      </c>
      <c r="S502" s="175" t="s">
        <v>1</v>
      </c>
      <c r="T502" s="175" t="s">
        <v>1</v>
      </c>
      <c r="U502" s="177">
        <v>599999.39</v>
      </c>
      <c r="V502" s="175" t="s">
        <v>1</v>
      </c>
      <c r="W502" s="177">
        <v>48648.61</v>
      </c>
      <c r="X502" s="175" t="s">
        <v>1</v>
      </c>
      <c r="Y502" s="175" t="s">
        <v>1</v>
      </c>
      <c r="Z502" s="179">
        <v>44203</v>
      </c>
    </row>
    <row r="503" spans="1:26" ht="25.5" x14ac:dyDescent="0.25">
      <c r="A503" s="174">
        <v>3</v>
      </c>
      <c r="B503" s="175" t="s">
        <v>1337</v>
      </c>
      <c r="C503" s="175" t="s">
        <v>1338</v>
      </c>
      <c r="D503" s="175" t="s">
        <v>40</v>
      </c>
      <c r="E503" s="176">
        <v>43850</v>
      </c>
      <c r="F503" s="175" t="s">
        <v>692</v>
      </c>
      <c r="G503" s="175" t="s">
        <v>693</v>
      </c>
      <c r="H503" s="175"/>
      <c r="I503" s="175">
        <v>1</v>
      </c>
      <c r="J503" s="175">
        <v>36</v>
      </c>
      <c r="K503" s="177">
        <v>609578.73</v>
      </c>
      <c r="L503" s="177">
        <v>609578.73</v>
      </c>
      <c r="M503" s="177">
        <v>352336.5</v>
      </c>
      <c r="N503" s="175" t="s">
        <v>1</v>
      </c>
      <c r="O503" s="175" t="s">
        <v>1</v>
      </c>
      <c r="P503" s="175" t="s">
        <v>1</v>
      </c>
      <c r="Q503" s="177">
        <v>211523.81</v>
      </c>
      <c r="R503" s="178" t="s">
        <v>2310</v>
      </c>
      <c r="S503" s="175" t="s">
        <v>1</v>
      </c>
      <c r="T503" s="175" t="s">
        <v>1</v>
      </c>
      <c r="U503" s="177">
        <v>563860.31000000006</v>
      </c>
      <c r="V503" s="175" t="s">
        <v>1</v>
      </c>
      <c r="W503" s="177">
        <v>45718.42</v>
      </c>
      <c r="X503" s="175" t="s">
        <v>1</v>
      </c>
      <c r="Y503" s="175" t="s">
        <v>1</v>
      </c>
      <c r="Z503" s="179">
        <v>44203</v>
      </c>
    </row>
    <row r="504" spans="1:26" ht="38.25" x14ac:dyDescent="0.25">
      <c r="A504" s="174">
        <v>3</v>
      </c>
      <c r="B504" s="175" t="s">
        <v>1339</v>
      </c>
      <c r="C504" s="175" t="s">
        <v>1340</v>
      </c>
      <c r="D504" s="175" t="s">
        <v>40</v>
      </c>
      <c r="E504" s="176">
        <v>43850</v>
      </c>
      <c r="F504" s="175" t="s">
        <v>692</v>
      </c>
      <c r="G504" s="175" t="s">
        <v>693</v>
      </c>
      <c r="H504" s="175" t="s">
        <v>258</v>
      </c>
      <c r="I504" s="175">
        <v>1</v>
      </c>
      <c r="J504" s="175">
        <v>36</v>
      </c>
      <c r="K504" s="177">
        <v>628923.98</v>
      </c>
      <c r="L504" s="177">
        <v>628923.98</v>
      </c>
      <c r="M504" s="177">
        <v>363518.06</v>
      </c>
      <c r="N504" s="175" t="s">
        <v>1</v>
      </c>
      <c r="O504" s="175" t="s">
        <v>1</v>
      </c>
      <c r="P504" s="175" t="s">
        <v>1</v>
      </c>
      <c r="Q504" s="177">
        <v>218236.62</v>
      </c>
      <c r="R504" s="178" t="s">
        <v>2310</v>
      </c>
      <c r="S504" s="175" t="s">
        <v>1</v>
      </c>
      <c r="T504" s="175" t="s">
        <v>1</v>
      </c>
      <c r="U504" s="177">
        <v>586623.80000000005</v>
      </c>
      <c r="V504" s="177">
        <v>4869.12</v>
      </c>
      <c r="W504" s="177">
        <v>42300.18</v>
      </c>
      <c r="X504" s="175" t="s">
        <v>1</v>
      </c>
      <c r="Y504" s="175" t="s">
        <v>1</v>
      </c>
      <c r="Z504" s="179">
        <v>44203</v>
      </c>
    </row>
    <row r="505" spans="1:26" ht="25.5" x14ac:dyDescent="0.25">
      <c r="A505" s="174">
        <v>3</v>
      </c>
      <c r="B505" s="175" t="s">
        <v>1341</v>
      </c>
      <c r="C505" s="175" t="s">
        <v>1342</v>
      </c>
      <c r="D505" s="175" t="s">
        <v>40</v>
      </c>
      <c r="E505" s="176">
        <v>43850</v>
      </c>
      <c r="F505" s="175" t="s">
        <v>692</v>
      </c>
      <c r="G505" s="175" t="s">
        <v>693</v>
      </c>
      <c r="H505" s="175"/>
      <c r="I505" s="175">
        <v>1</v>
      </c>
      <c r="J505" s="175">
        <v>36</v>
      </c>
      <c r="K505" s="177">
        <v>633053.73</v>
      </c>
      <c r="L505" s="177">
        <v>633053.73</v>
      </c>
      <c r="M505" s="177">
        <v>365905.05</v>
      </c>
      <c r="N505" s="175" t="s">
        <v>1</v>
      </c>
      <c r="O505" s="175" t="s">
        <v>1</v>
      </c>
      <c r="P505" s="175" t="s">
        <v>1</v>
      </c>
      <c r="Q505" s="177">
        <v>219669.64</v>
      </c>
      <c r="R505" s="178" t="s">
        <v>2310</v>
      </c>
      <c r="S505" s="175" t="s">
        <v>1</v>
      </c>
      <c r="T505" s="175" t="s">
        <v>1</v>
      </c>
      <c r="U505" s="177">
        <v>585574.68999999994</v>
      </c>
      <c r="V505" s="175" t="s">
        <v>1</v>
      </c>
      <c r="W505" s="177">
        <v>47479.040000000001</v>
      </c>
      <c r="X505" s="175" t="s">
        <v>1</v>
      </c>
      <c r="Y505" s="175" t="s">
        <v>1</v>
      </c>
      <c r="Z505" s="179">
        <v>44203</v>
      </c>
    </row>
    <row r="506" spans="1:26" ht="38.25" x14ac:dyDescent="0.25">
      <c r="A506" s="174">
        <v>3</v>
      </c>
      <c r="B506" s="175" t="s">
        <v>1343</v>
      </c>
      <c r="C506" s="175" t="s">
        <v>1344</v>
      </c>
      <c r="D506" s="175" t="s">
        <v>40</v>
      </c>
      <c r="E506" s="176">
        <v>43850</v>
      </c>
      <c r="F506" s="175" t="s">
        <v>47</v>
      </c>
      <c r="G506" s="175" t="s">
        <v>48</v>
      </c>
      <c r="H506" s="175" t="s">
        <v>165</v>
      </c>
      <c r="I506" s="175">
        <v>3</v>
      </c>
      <c r="J506" s="175">
        <v>36</v>
      </c>
      <c r="K506" s="177">
        <v>644006.25</v>
      </c>
      <c r="L506" s="177">
        <v>644006.25</v>
      </c>
      <c r="M506" s="177">
        <v>372235.61</v>
      </c>
      <c r="N506" s="175" t="s">
        <v>1</v>
      </c>
      <c r="O506" s="175" t="s">
        <v>1</v>
      </c>
      <c r="P506" s="175" t="s">
        <v>1</v>
      </c>
      <c r="Q506" s="177">
        <v>223470.17</v>
      </c>
      <c r="R506" s="178" t="s">
        <v>2310</v>
      </c>
      <c r="S506" s="175" t="s">
        <v>1</v>
      </c>
      <c r="T506" s="175" t="s">
        <v>1</v>
      </c>
      <c r="U506" s="177">
        <v>624681.75</v>
      </c>
      <c r="V506" s="177">
        <v>28975.97</v>
      </c>
      <c r="W506" s="177">
        <v>19324.5</v>
      </c>
      <c r="X506" s="175" t="s">
        <v>1</v>
      </c>
      <c r="Y506" s="175" t="s">
        <v>1</v>
      </c>
      <c r="Z506" s="179">
        <v>44203</v>
      </c>
    </row>
    <row r="507" spans="1:26" ht="50.25" customHeight="1" x14ac:dyDescent="0.25">
      <c r="A507" s="174">
        <v>3</v>
      </c>
      <c r="B507" s="175" t="s">
        <v>1345</v>
      </c>
      <c r="C507" s="175" t="s">
        <v>1346</v>
      </c>
      <c r="D507" s="175" t="s">
        <v>104</v>
      </c>
      <c r="E507" s="176">
        <v>43874</v>
      </c>
      <c r="F507" s="175" t="s">
        <v>47</v>
      </c>
      <c r="G507" s="175" t="s">
        <v>48</v>
      </c>
      <c r="H507" s="175" t="s">
        <v>1314</v>
      </c>
      <c r="I507" s="175">
        <v>2</v>
      </c>
      <c r="J507" s="175">
        <v>30</v>
      </c>
      <c r="K507" s="177">
        <v>645000</v>
      </c>
      <c r="L507" s="177">
        <v>645000</v>
      </c>
      <c r="M507" s="177">
        <v>372810</v>
      </c>
      <c r="N507" s="175" t="s">
        <v>1</v>
      </c>
      <c r="O507" s="175" t="s">
        <v>1</v>
      </c>
      <c r="P507" s="175" t="s">
        <v>1</v>
      </c>
      <c r="Q507" s="177">
        <v>223815</v>
      </c>
      <c r="R507" s="178" t="s">
        <v>2310</v>
      </c>
      <c r="S507" s="175" t="s">
        <v>1</v>
      </c>
      <c r="T507" s="175" t="s">
        <v>1</v>
      </c>
      <c r="U507" s="177">
        <v>605451.36</v>
      </c>
      <c r="V507" s="177">
        <v>8826.36</v>
      </c>
      <c r="W507" s="177">
        <v>39548.639999999999</v>
      </c>
      <c r="X507" s="175" t="s">
        <v>1</v>
      </c>
      <c r="Y507" s="175" t="s">
        <v>1</v>
      </c>
      <c r="Z507" s="179">
        <v>44203</v>
      </c>
    </row>
    <row r="508" spans="1:26" ht="38.25" x14ac:dyDescent="0.25">
      <c r="A508" s="174">
        <v>3</v>
      </c>
      <c r="B508" s="175" t="s">
        <v>1347</v>
      </c>
      <c r="C508" s="175" t="s">
        <v>1348</v>
      </c>
      <c r="D508" s="175" t="s">
        <v>40</v>
      </c>
      <c r="E508" s="176">
        <v>43850</v>
      </c>
      <c r="F508" s="175" t="s">
        <v>66</v>
      </c>
      <c r="G508" s="175" t="s">
        <v>67</v>
      </c>
      <c r="H508" s="175" t="s">
        <v>1349</v>
      </c>
      <c r="I508" s="175">
        <v>1</v>
      </c>
      <c r="J508" s="175">
        <v>36</v>
      </c>
      <c r="K508" s="177">
        <v>633326.6</v>
      </c>
      <c r="L508" s="177">
        <v>633326.6</v>
      </c>
      <c r="M508" s="177">
        <v>366062.78</v>
      </c>
      <c r="N508" s="175" t="s">
        <v>1</v>
      </c>
      <c r="O508" s="175" t="s">
        <v>1</v>
      </c>
      <c r="P508" s="175" t="s">
        <v>1</v>
      </c>
      <c r="Q508" s="177">
        <v>219764.34</v>
      </c>
      <c r="R508" s="178" t="s">
        <v>2310</v>
      </c>
      <c r="S508" s="175" t="s">
        <v>1</v>
      </c>
      <c r="T508" s="175" t="s">
        <v>1</v>
      </c>
      <c r="U508" s="177">
        <v>617329.04</v>
      </c>
      <c r="V508" s="177">
        <v>31501.919999999998</v>
      </c>
      <c r="W508" s="177">
        <v>15997.56</v>
      </c>
      <c r="X508" s="175" t="s">
        <v>1</v>
      </c>
      <c r="Y508" s="175" t="s">
        <v>1</v>
      </c>
      <c r="Z508" s="179">
        <v>44203</v>
      </c>
    </row>
    <row r="509" spans="1:26" ht="63.75" x14ac:dyDescent="0.25">
      <c r="A509" s="174">
        <v>3</v>
      </c>
      <c r="B509" s="175" t="s">
        <v>1350</v>
      </c>
      <c r="C509" s="175" t="s">
        <v>1351</v>
      </c>
      <c r="D509" s="175" t="s">
        <v>40</v>
      </c>
      <c r="E509" s="176">
        <v>43844</v>
      </c>
      <c r="F509" s="175" t="s">
        <v>66</v>
      </c>
      <c r="G509" s="175" t="s">
        <v>67</v>
      </c>
      <c r="H509" s="175" t="s">
        <v>748</v>
      </c>
      <c r="I509" s="175">
        <v>2</v>
      </c>
      <c r="J509" s="175">
        <v>36</v>
      </c>
      <c r="K509" s="177">
        <v>648000</v>
      </c>
      <c r="L509" s="177">
        <v>648000</v>
      </c>
      <c r="M509" s="177">
        <v>374544</v>
      </c>
      <c r="N509" s="175" t="s">
        <v>1</v>
      </c>
      <c r="O509" s="175" t="s">
        <v>1</v>
      </c>
      <c r="P509" s="175" t="s">
        <v>1</v>
      </c>
      <c r="Q509" s="177">
        <v>224856</v>
      </c>
      <c r="R509" s="178" t="s">
        <v>2310</v>
      </c>
      <c r="S509" s="175" t="s">
        <v>1</v>
      </c>
      <c r="T509" s="175" t="s">
        <v>1</v>
      </c>
      <c r="U509" s="177">
        <v>628560</v>
      </c>
      <c r="V509" s="177">
        <v>29160</v>
      </c>
      <c r="W509" s="177">
        <v>19440</v>
      </c>
      <c r="X509" s="175" t="s">
        <v>1</v>
      </c>
      <c r="Y509" s="175" t="s">
        <v>1</v>
      </c>
      <c r="Z509" s="179">
        <v>44203</v>
      </c>
    </row>
    <row r="510" spans="1:26" ht="89.25" x14ac:dyDescent="0.25">
      <c r="A510" s="174">
        <v>3</v>
      </c>
      <c r="B510" s="175" t="s">
        <v>1352</v>
      </c>
      <c r="C510" s="175" t="s">
        <v>1353</v>
      </c>
      <c r="D510" s="175" t="s">
        <v>104</v>
      </c>
      <c r="E510" s="176">
        <v>44105</v>
      </c>
      <c r="F510" s="175" t="s">
        <v>47</v>
      </c>
      <c r="G510" s="175" t="s">
        <v>48</v>
      </c>
      <c r="H510" s="175" t="s">
        <v>1355</v>
      </c>
      <c r="I510" s="175">
        <v>3</v>
      </c>
      <c r="J510" s="175">
        <v>36</v>
      </c>
      <c r="K510" s="177">
        <v>646361.5</v>
      </c>
      <c r="L510" s="177">
        <v>646361.5</v>
      </c>
      <c r="M510" s="177">
        <v>373596.94</v>
      </c>
      <c r="N510" s="175" t="s">
        <v>1</v>
      </c>
      <c r="O510" s="175" t="s">
        <v>1</v>
      </c>
      <c r="P510" s="175" t="s">
        <v>1</v>
      </c>
      <c r="Q510" s="177">
        <v>224287.44</v>
      </c>
      <c r="R510" s="178" t="s">
        <v>2310</v>
      </c>
      <c r="S510" s="175" t="s">
        <v>1</v>
      </c>
      <c r="T510" s="175" t="s">
        <v>1</v>
      </c>
      <c r="U510" s="177">
        <v>626065.74</v>
      </c>
      <c r="V510" s="177">
        <v>28181.360000000001</v>
      </c>
      <c r="W510" s="177">
        <v>20295.759999999998</v>
      </c>
      <c r="X510" s="175" t="s">
        <v>1</v>
      </c>
      <c r="Y510" s="175" t="s">
        <v>1</v>
      </c>
      <c r="Z510" s="179">
        <v>44203</v>
      </c>
    </row>
    <row r="511" spans="1:26" ht="25.5" x14ac:dyDescent="0.25">
      <c r="A511" s="174">
        <v>3</v>
      </c>
      <c r="B511" s="175" t="s">
        <v>1356</v>
      </c>
      <c r="C511" s="175" t="s">
        <v>1357</v>
      </c>
      <c r="D511" s="175" t="s">
        <v>40</v>
      </c>
      <c r="E511" s="176">
        <v>43844</v>
      </c>
      <c r="F511" s="175" t="s">
        <v>47</v>
      </c>
      <c r="G511" s="175" t="s">
        <v>48</v>
      </c>
      <c r="H511" s="175"/>
      <c r="I511" s="175">
        <v>1</v>
      </c>
      <c r="J511" s="175">
        <v>36</v>
      </c>
      <c r="K511" s="177">
        <v>360000</v>
      </c>
      <c r="L511" s="177">
        <v>360000</v>
      </c>
      <c r="M511" s="177">
        <v>208080</v>
      </c>
      <c r="N511" s="175" t="s">
        <v>1</v>
      </c>
      <c r="O511" s="175" t="s">
        <v>1</v>
      </c>
      <c r="P511" s="175" t="s">
        <v>1</v>
      </c>
      <c r="Q511" s="177">
        <v>124920</v>
      </c>
      <c r="R511" s="178" t="s">
        <v>2310</v>
      </c>
      <c r="S511" s="175" t="s">
        <v>1</v>
      </c>
      <c r="T511" s="175" t="s">
        <v>1</v>
      </c>
      <c r="U511" s="177">
        <v>333000</v>
      </c>
      <c r="V511" s="175" t="s">
        <v>1</v>
      </c>
      <c r="W511" s="177">
        <v>27000</v>
      </c>
      <c r="X511" s="175" t="s">
        <v>1</v>
      </c>
      <c r="Y511" s="175" t="s">
        <v>1</v>
      </c>
      <c r="Z511" s="179">
        <v>44203</v>
      </c>
    </row>
    <row r="512" spans="1:26" ht="25.5" x14ac:dyDescent="0.25">
      <c r="A512" s="174">
        <v>3</v>
      </c>
      <c r="B512" s="175" t="s">
        <v>1358</v>
      </c>
      <c r="C512" s="175" t="s">
        <v>1359</v>
      </c>
      <c r="D512" s="175" t="s">
        <v>40</v>
      </c>
      <c r="E512" s="176">
        <v>43850</v>
      </c>
      <c r="F512" s="175" t="s">
        <v>1360</v>
      </c>
      <c r="G512" s="175" t="s">
        <v>1361</v>
      </c>
      <c r="H512" s="175"/>
      <c r="I512" s="175">
        <v>1</v>
      </c>
      <c r="J512" s="175">
        <v>36</v>
      </c>
      <c r="K512" s="177">
        <v>1081610.8</v>
      </c>
      <c r="L512" s="177">
        <v>1060610.8</v>
      </c>
      <c r="M512" s="177">
        <v>599760.01</v>
      </c>
      <c r="N512" s="175" t="s">
        <v>1</v>
      </c>
      <c r="O512" s="175" t="s">
        <v>1</v>
      </c>
      <c r="P512" s="175" t="s">
        <v>1</v>
      </c>
      <c r="Q512" s="175" t="s">
        <v>1</v>
      </c>
      <c r="R512" s="178" t="s">
        <v>2201</v>
      </c>
      <c r="S512" s="175" t="s">
        <v>1</v>
      </c>
      <c r="T512" s="175" t="s">
        <v>1</v>
      </c>
      <c r="U512" s="177">
        <v>599760.01</v>
      </c>
      <c r="V512" s="175" t="s">
        <v>1</v>
      </c>
      <c r="W512" s="177">
        <v>460850.79</v>
      </c>
      <c r="X512" s="175" t="s">
        <v>1</v>
      </c>
      <c r="Y512" s="177">
        <v>21000</v>
      </c>
      <c r="Z512" s="179">
        <v>44203</v>
      </c>
    </row>
    <row r="513" spans="1:26" ht="25.5" x14ac:dyDescent="0.25">
      <c r="A513" s="174">
        <v>3</v>
      </c>
      <c r="B513" s="175" t="s">
        <v>1362</v>
      </c>
      <c r="C513" s="175" t="s">
        <v>1363</v>
      </c>
      <c r="D513" s="175" t="s">
        <v>104</v>
      </c>
      <c r="E513" s="176">
        <v>43969</v>
      </c>
      <c r="F513" s="175" t="s">
        <v>692</v>
      </c>
      <c r="G513" s="175" t="s">
        <v>693</v>
      </c>
      <c r="H513" s="175"/>
      <c r="I513" s="175">
        <v>1</v>
      </c>
      <c r="J513" s="175">
        <v>36</v>
      </c>
      <c r="K513" s="177">
        <v>519787.8</v>
      </c>
      <c r="L513" s="177">
        <v>499207.8</v>
      </c>
      <c r="M513" s="177">
        <v>324485.07</v>
      </c>
      <c r="N513" s="175" t="s">
        <v>1</v>
      </c>
      <c r="O513" s="175" t="s">
        <v>1</v>
      </c>
      <c r="P513" s="175" t="s">
        <v>1</v>
      </c>
      <c r="Q513" s="175" t="s">
        <v>1</v>
      </c>
      <c r="R513" s="178" t="s">
        <v>2201</v>
      </c>
      <c r="S513" s="175" t="s">
        <v>1</v>
      </c>
      <c r="T513" s="175" t="s">
        <v>1</v>
      </c>
      <c r="U513" s="177">
        <v>324485.07</v>
      </c>
      <c r="V513" s="175" t="s">
        <v>1</v>
      </c>
      <c r="W513" s="177">
        <v>174722.73</v>
      </c>
      <c r="X513" s="175" t="s">
        <v>1</v>
      </c>
      <c r="Y513" s="177">
        <v>20580</v>
      </c>
      <c r="Z513" s="179">
        <v>44203</v>
      </c>
    </row>
    <row r="514" spans="1:26" ht="38.25" x14ac:dyDescent="0.25">
      <c r="A514" s="174">
        <v>3</v>
      </c>
      <c r="B514" s="175" t="s">
        <v>1364</v>
      </c>
      <c r="C514" s="175" t="s">
        <v>1365</v>
      </c>
      <c r="D514" s="175" t="s">
        <v>104</v>
      </c>
      <c r="E514" s="176">
        <v>43909</v>
      </c>
      <c r="F514" s="175" t="s">
        <v>54</v>
      </c>
      <c r="G514" s="175" t="s">
        <v>55</v>
      </c>
      <c r="H514" s="175" t="s">
        <v>1366</v>
      </c>
      <c r="I514" s="175">
        <v>2</v>
      </c>
      <c r="J514" s="175">
        <v>36</v>
      </c>
      <c r="K514" s="177">
        <v>645345.85</v>
      </c>
      <c r="L514" s="177">
        <v>645345.85</v>
      </c>
      <c r="M514" s="177">
        <v>373009.9</v>
      </c>
      <c r="N514" s="175" t="s">
        <v>1</v>
      </c>
      <c r="O514" s="175" t="s">
        <v>1</v>
      </c>
      <c r="P514" s="175" t="s">
        <v>1</v>
      </c>
      <c r="Q514" s="177">
        <v>223935</v>
      </c>
      <c r="R514" s="178" t="s">
        <v>2310</v>
      </c>
      <c r="S514" s="175" t="s">
        <v>1</v>
      </c>
      <c r="T514" s="175" t="s">
        <v>1</v>
      </c>
      <c r="U514" s="177">
        <v>615516.82999999996</v>
      </c>
      <c r="V514" s="177">
        <v>18571.93</v>
      </c>
      <c r="W514" s="177">
        <v>29829.02</v>
      </c>
      <c r="X514" s="175" t="s">
        <v>1</v>
      </c>
      <c r="Y514" s="175" t="s">
        <v>1</v>
      </c>
      <c r="Z514" s="179">
        <v>44203</v>
      </c>
    </row>
    <row r="515" spans="1:26" ht="63.75" x14ac:dyDescent="0.25">
      <c r="A515" s="174">
        <v>3</v>
      </c>
      <c r="B515" s="175" t="s">
        <v>1367</v>
      </c>
      <c r="C515" s="175" t="s">
        <v>1368</v>
      </c>
      <c r="D515" s="175" t="s">
        <v>40</v>
      </c>
      <c r="E515" s="176">
        <v>43850</v>
      </c>
      <c r="F515" s="175" t="s">
        <v>47</v>
      </c>
      <c r="G515" s="175" t="s">
        <v>48</v>
      </c>
      <c r="H515" s="175" t="s">
        <v>1369</v>
      </c>
      <c r="I515" s="175">
        <v>1</v>
      </c>
      <c r="J515" s="175">
        <v>36</v>
      </c>
      <c r="K515" s="177">
        <v>630270</v>
      </c>
      <c r="L515" s="177">
        <v>630270</v>
      </c>
      <c r="M515" s="177">
        <v>364296.06</v>
      </c>
      <c r="N515" s="175" t="s">
        <v>1</v>
      </c>
      <c r="O515" s="175" t="s">
        <v>1</v>
      </c>
      <c r="P515" s="175" t="s">
        <v>1</v>
      </c>
      <c r="Q515" s="177">
        <v>218703.69</v>
      </c>
      <c r="R515" s="178" t="s">
        <v>2310</v>
      </c>
      <c r="S515" s="175" t="s">
        <v>1</v>
      </c>
      <c r="T515" s="175" t="s">
        <v>1</v>
      </c>
      <c r="U515" s="177">
        <v>620815.94999999995</v>
      </c>
      <c r="V515" s="177">
        <v>37816.199999999997</v>
      </c>
      <c r="W515" s="177">
        <v>9454.0499999999993</v>
      </c>
      <c r="X515" s="175" t="s">
        <v>1</v>
      </c>
      <c r="Y515" s="175" t="s">
        <v>1</v>
      </c>
      <c r="Z515" s="179">
        <v>44203</v>
      </c>
    </row>
    <row r="516" spans="1:26" ht="25.5" x14ac:dyDescent="0.25">
      <c r="A516" s="174">
        <v>3</v>
      </c>
      <c r="B516" s="175" t="s">
        <v>1370</v>
      </c>
      <c r="C516" s="175" t="s">
        <v>909</v>
      </c>
      <c r="D516" s="175" t="s">
        <v>104</v>
      </c>
      <c r="E516" s="176">
        <v>44055</v>
      </c>
      <c r="F516" s="175" t="s">
        <v>692</v>
      </c>
      <c r="G516" s="175" t="s">
        <v>693</v>
      </c>
      <c r="H516" s="175"/>
      <c r="I516" s="175">
        <v>1</v>
      </c>
      <c r="J516" s="175">
        <v>36</v>
      </c>
      <c r="K516" s="177">
        <v>648646</v>
      </c>
      <c r="L516" s="177">
        <v>648646</v>
      </c>
      <c r="M516" s="177">
        <v>374917.38</v>
      </c>
      <c r="N516" s="175" t="s">
        <v>1</v>
      </c>
      <c r="O516" s="175" t="s">
        <v>1</v>
      </c>
      <c r="P516" s="175" t="s">
        <v>1</v>
      </c>
      <c r="Q516" s="177">
        <v>225080.16</v>
      </c>
      <c r="R516" s="178" t="s">
        <v>2310</v>
      </c>
      <c r="S516" s="175" t="s">
        <v>1</v>
      </c>
      <c r="T516" s="175" t="s">
        <v>1</v>
      </c>
      <c r="U516" s="177">
        <v>599997.54</v>
      </c>
      <c r="V516" s="175" t="s">
        <v>1</v>
      </c>
      <c r="W516" s="177">
        <v>48648.46</v>
      </c>
      <c r="X516" s="175" t="s">
        <v>1</v>
      </c>
      <c r="Y516" s="175" t="s">
        <v>1</v>
      </c>
      <c r="Z516" s="179">
        <v>44203</v>
      </c>
    </row>
    <row r="517" spans="1:26" ht="38.25" x14ac:dyDescent="0.25">
      <c r="A517" s="174">
        <v>3</v>
      </c>
      <c r="B517" s="175" t="s">
        <v>1371</v>
      </c>
      <c r="C517" s="175" t="s">
        <v>1372</v>
      </c>
      <c r="D517" s="175" t="s">
        <v>104</v>
      </c>
      <c r="E517" s="176">
        <v>44057</v>
      </c>
      <c r="F517" s="175" t="s">
        <v>2325</v>
      </c>
      <c r="G517" s="175" t="s">
        <v>136</v>
      </c>
      <c r="H517" s="175" t="s">
        <v>1034</v>
      </c>
      <c r="I517" s="175">
        <v>2</v>
      </c>
      <c r="J517" s="175">
        <v>36</v>
      </c>
      <c r="K517" s="177">
        <v>300000</v>
      </c>
      <c r="L517" s="177">
        <v>300000</v>
      </c>
      <c r="M517" s="177">
        <v>173400</v>
      </c>
      <c r="N517" s="175" t="s">
        <v>1</v>
      </c>
      <c r="O517" s="175" t="s">
        <v>1</v>
      </c>
      <c r="P517" s="175" t="s">
        <v>1</v>
      </c>
      <c r="Q517" s="177">
        <v>104100</v>
      </c>
      <c r="R517" s="178" t="s">
        <v>2310</v>
      </c>
      <c r="S517" s="175" t="s">
        <v>1</v>
      </c>
      <c r="T517" s="175" t="s">
        <v>1</v>
      </c>
      <c r="U517" s="177">
        <v>291000</v>
      </c>
      <c r="V517" s="177">
        <v>13500</v>
      </c>
      <c r="W517" s="177">
        <v>9000</v>
      </c>
      <c r="X517" s="175" t="s">
        <v>1</v>
      </c>
      <c r="Y517" s="175" t="s">
        <v>1</v>
      </c>
      <c r="Z517" s="179">
        <v>44203</v>
      </c>
    </row>
    <row r="518" spans="1:26" ht="25.5" x14ac:dyDescent="0.25">
      <c r="A518" s="174">
        <v>3</v>
      </c>
      <c r="B518" s="175" t="s">
        <v>1373</v>
      </c>
      <c r="C518" s="175" t="s">
        <v>1374</v>
      </c>
      <c r="D518" s="175" t="s">
        <v>40</v>
      </c>
      <c r="E518" s="176">
        <v>43844</v>
      </c>
      <c r="F518" s="175" t="s">
        <v>36</v>
      </c>
      <c r="G518" s="175" t="s">
        <v>37</v>
      </c>
      <c r="H518" s="175"/>
      <c r="I518" s="175">
        <v>1</v>
      </c>
      <c r="J518" s="175">
        <v>36</v>
      </c>
      <c r="K518" s="177">
        <v>599998.29</v>
      </c>
      <c r="L518" s="177">
        <v>599998.29</v>
      </c>
      <c r="M518" s="177">
        <v>346799.02</v>
      </c>
      <c r="N518" s="175" t="s">
        <v>1</v>
      </c>
      <c r="O518" s="175" t="s">
        <v>1</v>
      </c>
      <c r="P518" s="175" t="s">
        <v>1</v>
      </c>
      <c r="Q518" s="177">
        <v>208199.4</v>
      </c>
      <c r="R518" s="178" t="s">
        <v>2310</v>
      </c>
      <c r="S518" s="175" t="s">
        <v>1</v>
      </c>
      <c r="T518" s="175" t="s">
        <v>1</v>
      </c>
      <c r="U518" s="177">
        <v>599998.29</v>
      </c>
      <c r="V518" s="177">
        <v>44999.87</v>
      </c>
      <c r="W518" s="175" t="s">
        <v>1</v>
      </c>
      <c r="X518" s="175" t="s">
        <v>1</v>
      </c>
      <c r="Y518" s="175" t="s">
        <v>1</v>
      </c>
      <c r="Z518" s="179">
        <v>44203</v>
      </c>
    </row>
    <row r="519" spans="1:26" ht="38.25" x14ac:dyDescent="0.25">
      <c r="A519" s="174">
        <v>3</v>
      </c>
      <c r="B519" s="175" t="s">
        <v>1375</v>
      </c>
      <c r="C519" s="175" t="s">
        <v>1376</v>
      </c>
      <c r="D519" s="175" t="s">
        <v>40</v>
      </c>
      <c r="E519" s="176">
        <v>43850</v>
      </c>
      <c r="F519" s="175" t="s">
        <v>54</v>
      </c>
      <c r="G519" s="175" t="s">
        <v>55</v>
      </c>
      <c r="H519" s="175"/>
      <c r="I519" s="175">
        <v>2</v>
      </c>
      <c r="J519" s="175">
        <v>36</v>
      </c>
      <c r="K519" s="177">
        <v>647730.84</v>
      </c>
      <c r="L519" s="177">
        <v>647730.84</v>
      </c>
      <c r="M519" s="177">
        <v>374389.6</v>
      </c>
      <c r="N519" s="175" t="s">
        <v>1</v>
      </c>
      <c r="O519" s="175" t="s">
        <v>1</v>
      </c>
      <c r="P519" s="175" t="s">
        <v>1</v>
      </c>
      <c r="Q519" s="177">
        <v>224762.84</v>
      </c>
      <c r="R519" s="178" t="s">
        <v>2310</v>
      </c>
      <c r="S519" s="175" t="s">
        <v>1</v>
      </c>
      <c r="T519" s="175" t="s">
        <v>1</v>
      </c>
      <c r="U519" s="177">
        <v>615393.48</v>
      </c>
      <c r="V519" s="177">
        <v>16241.04</v>
      </c>
      <c r="W519" s="177">
        <v>32337.360000000001</v>
      </c>
      <c r="X519" s="175" t="s">
        <v>1</v>
      </c>
      <c r="Y519" s="175" t="s">
        <v>1</v>
      </c>
      <c r="Z519" s="179">
        <v>44203</v>
      </c>
    </row>
    <row r="520" spans="1:26" ht="38.25" x14ac:dyDescent="0.25">
      <c r="A520" s="174">
        <v>3</v>
      </c>
      <c r="B520" s="175" t="s">
        <v>1377</v>
      </c>
      <c r="C520" s="175" t="s">
        <v>976</v>
      </c>
      <c r="D520" s="175" t="s">
        <v>40</v>
      </c>
      <c r="E520" s="176">
        <v>43850</v>
      </c>
      <c r="F520" s="175" t="s">
        <v>54</v>
      </c>
      <c r="G520" s="175" t="s">
        <v>55</v>
      </c>
      <c r="H520" s="175" t="s">
        <v>977</v>
      </c>
      <c r="I520" s="175">
        <v>2</v>
      </c>
      <c r="J520" s="175">
        <v>30</v>
      </c>
      <c r="K520" s="177">
        <v>640900</v>
      </c>
      <c r="L520" s="177">
        <v>640900</v>
      </c>
      <c r="M520" s="177">
        <v>370440.2</v>
      </c>
      <c r="N520" s="175" t="s">
        <v>1</v>
      </c>
      <c r="O520" s="175" t="s">
        <v>1</v>
      </c>
      <c r="P520" s="175" t="s">
        <v>1</v>
      </c>
      <c r="Q520" s="177">
        <v>222392.3</v>
      </c>
      <c r="R520" s="178" t="s">
        <v>2310</v>
      </c>
      <c r="S520" s="175" t="s">
        <v>1</v>
      </c>
      <c r="T520" s="175" t="s">
        <v>1</v>
      </c>
      <c r="U520" s="177">
        <v>611931.31999999995</v>
      </c>
      <c r="V520" s="177">
        <v>19098.82</v>
      </c>
      <c r="W520" s="177">
        <v>28968.68</v>
      </c>
      <c r="X520" s="175" t="s">
        <v>1</v>
      </c>
      <c r="Y520" s="175" t="s">
        <v>1</v>
      </c>
      <c r="Z520" s="179">
        <v>44203</v>
      </c>
    </row>
    <row r="521" spans="1:26" ht="51" x14ac:dyDescent="0.25">
      <c r="A521" s="174">
        <v>3</v>
      </c>
      <c r="B521" s="175" t="s">
        <v>1378</v>
      </c>
      <c r="C521" s="175" t="s">
        <v>1036</v>
      </c>
      <c r="D521" s="175" t="s">
        <v>40</v>
      </c>
      <c r="E521" s="176">
        <v>43845</v>
      </c>
      <c r="F521" s="175" t="s">
        <v>54</v>
      </c>
      <c r="G521" s="175" t="s">
        <v>55</v>
      </c>
      <c r="H521" s="175" t="s">
        <v>2307</v>
      </c>
      <c r="I521" s="175">
        <v>1</v>
      </c>
      <c r="J521" s="175">
        <v>36</v>
      </c>
      <c r="K521" s="177">
        <v>645000</v>
      </c>
      <c r="L521" s="177">
        <v>645000</v>
      </c>
      <c r="M521" s="177">
        <v>372810</v>
      </c>
      <c r="N521" s="175" t="s">
        <v>1</v>
      </c>
      <c r="O521" s="175" t="s">
        <v>1</v>
      </c>
      <c r="P521" s="175" t="s">
        <v>1</v>
      </c>
      <c r="Q521" s="177">
        <v>223815</v>
      </c>
      <c r="R521" s="178" t="s">
        <v>2310</v>
      </c>
      <c r="S521" s="175" t="s">
        <v>1</v>
      </c>
      <c r="T521" s="175" t="s">
        <v>1</v>
      </c>
      <c r="U521" s="177">
        <v>596625</v>
      </c>
      <c r="V521" s="175" t="s">
        <v>1</v>
      </c>
      <c r="W521" s="177">
        <v>48375</v>
      </c>
      <c r="X521" s="175" t="s">
        <v>1</v>
      </c>
      <c r="Y521" s="175" t="s">
        <v>1</v>
      </c>
      <c r="Z521" s="179">
        <v>44203</v>
      </c>
    </row>
    <row r="522" spans="1:26" ht="38.25" x14ac:dyDescent="0.25">
      <c r="A522" s="174">
        <v>3</v>
      </c>
      <c r="B522" s="175" t="s">
        <v>1379</v>
      </c>
      <c r="C522" s="175" t="s">
        <v>1380</v>
      </c>
      <c r="D522" s="175" t="s">
        <v>40</v>
      </c>
      <c r="E522" s="176">
        <v>43844</v>
      </c>
      <c r="F522" s="175" t="s">
        <v>54</v>
      </c>
      <c r="G522" s="175" t="s">
        <v>55</v>
      </c>
      <c r="H522" s="175" t="s">
        <v>1381</v>
      </c>
      <c r="I522" s="175">
        <v>1</v>
      </c>
      <c r="J522" s="175">
        <v>36</v>
      </c>
      <c r="K522" s="177">
        <v>635099</v>
      </c>
      <c r="L522" s="177">
        <v>635099</v>
      </c>
      <c r="M522" s="177">
        <v>367087.2</v>
      </c>
      <c r="N522" s="175" t="s">
        <v>1</v>
      </c>
      <c r="O522" s="175" t="s">
        <v>1</v>
      </c>
      <c r="P522" s="175" t="s">
        <v>1</v>
      </c>
      <c r="Q522" s="177">
        <v>220379.37</v>
      </c>
      <c r="R522" s="178" t="s">
        <v>2310</v>
      </c>
      <c r="S522" s="175" t="s">
        <v>1</v>
      </c>
      <c r="T522" s="175" t="s">
        <v>1</v>
      </c>
      <c r="U522" s="177">
        <v>616019</v>
      </c>
      <c r="V522" s="177">
        <v>28552.43</v>
      </c>
      <c r="W522" s="177">
        <v>19080</v>
      </c>
      <c r="X522" s="175" t="s">
        <v>1</v>
      </c>
      <c r="Y522" s="175" t="s">
        <v>1</v>
      </c>
      <c r="Z522" s="179">
        <v>44203</v>
      </c>
    </row>
    <row r="523" spans="1:26" ht="38.25" x14ac:dyDescent="0.25">
      <c r="A523" s="174">
        <v>3</v>
      </c>
      <c r="B523" s="175" t="s">
        <v>1382</v>
      </c>
      <c r="C523" s="175" t="s">
        <v>1383</v>
      </c>
      <c r="D523" s="175" t="s">
        <v>40</v>
      </c>
      <c r="E523" s="176">
        <v>43844</v>
      </c>
      <c r="F523" s="175" t="s">
        <v>54</v>
      </c>
      <c r="G523" s="175" t="s">
        <v>55</v>
      </c>
      <c r="H523" s="175"/>
      <c r="I523" s="175">
        <v>1</v>
      </c>
      <c r="J523" s="175">
        <v>35</v>
      </c>
      <c r="K523" s="177">
        <v>648187.51</v>
      </c>
      <c r="L523" s="177">
        <v>648187.51</v>
      </c>
      <c r="M523" s="177">
        <v>374652.38</v>
      </c>
      <c r="N523" s="175" t="s">
        <v>1</v>
      </c>
      <c r="O523" s="175" t="s">
        <v>1</v>
      </c>
      <c r="P523" s="175" t="s">
        <v>1</v>
      </c>
      <c r="Q523" s="177">
        <v>224921.07</v>
      </c>
      <c r="R523" s="178" t="s">
        <v>2310</v>
      </c>
      <c r="S523" s="175" t="s">
        <v>1</v>
      </c>
      <c r="T523" s="175" t="s">
        <v>1</v>
      </c>
      <c r="U523" s="177">
        <v>624560.77</v>
      </c>
      <c r="V523" s="177">
        <v>24987.32</v>
      </c>
      <c r="W523" s="177">
        <v>23626.74</v>
      </c>
      <c r="X523" s="175" t="s">
        <v>1</v>
      </c>
      <c r="Y523" s="175" t="s">
        <v>1</v>
      </c>
      <c r="Z523" s="179">
        <v>44203</v>
      </c>
    </row>
    <row r="524" spans="1:26" ht="38.25" x14ac:dyDescent="0.25">
      <c r="A524" s="174">
        <v>3</v>
      </c>
      <c r="B524" s="175" t="s">
        <v>1384</v>
      </c>
      <c r="C524" s="175" t="s">
        <v>1385</v>
      </c>
      <c r="D524" s="175" t="s">
        <v>40</v>
      </c>
      <c r="E524" s="176">
        <v>43850</v>
      </c>
      <c r="F524" s="175" t="s">
        <v>54</v>
      </c>
      <c r="G524" s="175" t="s">
        <v>55</v>
      </c>
      <c r="H524" s="175" t="s">
        <v>227</v>
      </c>
      <c r="I524" s="175">
        <v>2</v>
      </c>
      <c r="J524" s="175">
        <v>36</v>
      </c>
      <c r="K524" s="177">
        <v>648000</v>
      </c>
      <c r="L524" s="177">
        <v>648000</v>
      </c>
      <c r="M524" s="177">
        <v>374544</v>
      </c>
      <c r="N524" s="175" t="s">
        <v>1</v>
      </c>
      <c r="O524" s="175" t="s">
        <v>1</v>
      </c>
      <c r="P524" s="175" t="s">
        <v>1</v>
      </c>
      <c r="Q524" s="177">
        <v>224856</v>
      </c>
      <c r="R524" s="178" t="s">
        <v>2310</v>
      </c>
      <c r="S524" s="175" t="s">
        <v>1</v>
      </c>
      <c r="T524" s="175" t="s">
        <v>1</v>
      </c>
      <c r="U524" s="177">
        <v>609026.79</v>
      </c>
      <c r="V524" s="177">
        <v>9626.7900000000009</v>
      </c>
      <c r="W524" s="177">
        <v>38973.21</v>
      </c>
      <c r="X524" s="175" t="s">
        <v>1</v>
      </c>
      <c r="Y524" s="175" t="s">
        <v>1</v>
      </c>
      <c r="Z524" s="179">
        <v>44203</v>
      </c>
    </row>
    <row r="525" spans="1:26" ht="51" x14ac:dyDescent="0.25">
      <c r="A525" s="174">
        <v>3</v>
      </c>
      <c r="B525" s="175" t="s">
        <v>1386</v>
      </c>
      <c r="C525" s="175" t="s">
        <v>1387</v>
      </c>
      <c r="D525" s="175" t="s">
        <v>40</v>
      </c>
      <c r="E525" s="176">
        <v>43850</v>
      </c>
      <c r="F525" s="175" t="s">
        <v>54</v>
      </c>
      <c r="G525" s="175" t="s">
        <v>55</v>
      </c>
      <c r="H525" s="175" t="s">
        <v>1388</v>
      </c>
      <c r="I525" s="175">
        <v>2</v>
      </c>
      <c r="J525" s="175">
        <v>36</v>
      </c>
      <c r="K525" s="177">
        <v>648000</v>
      </c>
      <c r="L525" s="177">
        <v>648000</v>
      </c>
      <c r="M525" s="177">
        <v>374544</v>
      </c>
      <c r="N525" s="175" t="s">
        <v>1</v>
      </c>
      <c r="O525" s="175" t="s">
        <v>1</v>
      </c>
      <c r="P525" s="175" t="s">
        <v>1</v>
      </c>
      <c r="Q525" s="177">
        <v>224856</v>
      </c>
      <c r="R525" s="178" t="s">
        <v>2310</v>
      </c>
      <c r="S525" s="175" t="s">
        <v>1</v>
      </c>
      <c r="T525" s="175" t="s">
        <v>1</v>
      </c>
      <c r="U525" s="177">
        <v>609026.79</v>
      </c>
      <c r="V525" s="177">
        <v>9626.7900000000009</v>
      </c>
      <c r="W525" s="177">
        <v>38973.21</v>
      </c>
      <c r="X525" s="175" t="s">
        <v>1</v>
      </c>
      <c r="Y525" s="175" t="s">
        <v>1</v>
      </c>
      <c r="Z525" s="179">
        <v>44203</v>
      </c>
    </row>
    <row r="526" spans="1:26" ht="38.25" x14ac:dyDescent="0.25">
      <c r="A526" s="174">
        <v>3</v>
      </c>
      <c r="B526" s="175" t="s">
        <v>1389</v>
      </c>
      <c r="C526" s="175" t="s">
        <v>1390</v>
      </c>
      <c r="D526" s="175" t="s">
        <v>40</v>
      </c>
      <c r="E526" s="176">
        <v>43850</v>
      </c>
      <c r="F526" s="175" t="s">
        <v>54</v>
      </c>
      <c r="G526" s="175" t="s">
        <v>55</v>
      </c>
      <c r="H526" s="175" t="s">
        <v>1391</v>
      </c>
      <c r="I526" s="175">
        <v>2</v>
      </c>
      <c r="J526" s="175">
        <v>36</v>
      </c>
      <c r="K526" s="177">
        <v>599500.29</v>
      </c>
      <c r="L526" s="177">
        <v>599500.29</v>
      </c>
      <c r="M526" s="177">
        <v>346511.17</v>
      </c>
      <c r="N526" s="175" t="s">
        <v>1</v>
      </c>
      <c r="O526" s="175" t="s">
        <v>1</v>
      </c>
      <c r="P526" s="175" t="s">
        <v>1</v>
      </c>
      <c r="Q526" s="177">
        <v>208026.59</v>
      </c>
      <c r="R526" s="178" t="s">
        <v>2310</v>
      </c>
      <c r="S526" s="175" t="s">
        <v>1</v>
      </c>
      <c r="T526" s="175" t="s">
        <v>1</v>
      </c>
      <c r="U526" s="177">
        <v>570223.91</v>
      </c>
      <c r="V526" s="177">
        <v>15686.15</v>
      </c>
      <c r="W526" s="177">
        <v>29276.38</v>
      </c>
      <c r="X526" s="175" t="s">
        <v>1</v>
      </c>
      <c r="Y526" s="175" t="s">
        <v>1</v>
      </c>
      <c r="Z526" s="179">
        <v>44203</v>
      </c>
    </row>
    <row r="527" spans="1:26" ht="38.25" x14ac:dyDescent="0.25">
      <c r="A527" s="174">
        <v>3</v>
      </c>
      <c r="B527" s="175" t="s">
        <v>1392</v>
      </c>
      <c r="C527" s="175" t="s">
        <v>1393</v>
      </c>
      <c r="D527" s="175" t="s">
        <v>40</v>
      </c>
      <c r="E527" s="176">
        <v>43850</v>
      </c>
      <c r="F527" s="175" t="s">
        <v>54</v>
      </c>
      <c r="G527" s="175" t="s">
        <v>55</v>
      </c>
      <c r="H527" s="175" t="s">
        <v>893</v>
      </c>
      <c r="I527" s="175">
        <v>2</v>
      </c>
      <c r="J527" s="175">
        <v>36</v>
      </c>
      <c r="K527" s="177">
        <v>648113.88</v>
      </c>
      <c r="L527" s="177">
        <v>648113.88</v>
      </c>
      <c r="M527" s="177">
        <v>374609.82</v>
      </c>
      <c r="N527" s="175" t="s">
        <v>1</v>
      </c>
      <c r="O527" s="175" t="s">
        <v>1</v>
      </c>
      <c r="P527" s="175" t="s">
        <v>1</v>
      </c>
      <c r="Q527" s="177">
        <v>224895.52</v>
      </c>
      <c r="R527" s="178" t="s">
        <v>2310</v>
      </c>
      <c r="S527" s="175" t="s">
        <v>1</v>
      </c>
      <c r="T527" s="175" t="s">
        <v>1</v>
      </c>
      <c r="U527" s="177">
        <v>613085.53</v>
      </c>
      <c r="V527" s="177">
        <v>13580.19</v>
      </c>
      <c r="W527" s="177">
        <v>35028.35</v>
      </c>
      <c r="X527" s="175" t="s">
        <v>1</v>
      </c>
      <c r="Y527" s="175" t="s">
        <v>1</v>
      </c>
      <c r="Z527" s="179">
        <v>44203</v>
      </c>
    </row>
    <row r="528" spans="1:26" ht="51" x14ac:dyDescent="0.25">
      <c r="A528" s="174">
        <v>3</v>
      </c>
      <c r="B528" s="175" t="s">
        <v>1394</v>
      </c>
      <c r="C528" s="175" t="s">
        <v>1395</v>
      </c>
      <c r="D528" s="175" t="s">
        <v>104</v>
      </c>
      <c r="E528" s="176">
        <v>43901</v>
      </c>
      <c r="F528" s="175" t="s">
        <v>47</v>
      </c>
      <c r="G528" s="175" t="s">
        <v>48</v>
      </c>
      <c r="H528" s="175" t="s">
        <v>2336</v>
      </c>
      <c r="I528" s="175">
        <v>3</v>
      </c>
      <c r="J528" s="175">
        <v>36</v>
      </c>
      <c r="K528" s="177">
        <v>645000</v>
      </c>
      <c r="L528" s="177">
        <v>645000</v>
      </c>
      <c r="M528" s="177">
        <v>372810</v>
      </c>
      <c r="N528" s="175" t="s">
        <v>1</v>
      </c>
      <c r="O528" s="175" t="s">
        <v>1</v>
      </c>
      <c r="P528" s="175" t="s">
        <v>1</v>
      </c>
      <c r="Q528" s="177">
        <v>223815</v>
      </c>
      <c r="R528" s="178" t="s">
        <v>2310</v>
      </c>
      <c r="S528" s="175" t="s">
        <v>1</v>
      </c>
      <c r="T528" s="175" t="s">
        <v>1</v>
      </c>
      <c r="U528" s="177">
        <v>623692.59</v>
      </c>
      <c r="V528" s="177">
        <v>27067.59</v>
      </c>
      <c r="W528" s="177">
        <v>21307.41</v>
      </c>
      <c r="X528" s="175" t="s">
        <v>1</v>
      </c>
      <c r="Y528" s="175" t="s">
        <v>1</v>
      </c>
      <c r="Z528" s="179">
        <v>44203</v>
      </c>
    </row>
    <row r="529" spans="1:26" ht="51" x14ac:dyDescent="0.25">
      <c r="A529" s="174">
        <v>3</v>
      </c>
      <c r="B529" s="175" t="s">
        <v>1397</v>
      </c>
      <c r="C529" s="175" t="s">
        <v>1398</v>
      </c>
      <c r="D529" s="175" t="s">
        <v>40</v>
      </c>
      <c r="E529" s="176">
        <v>43845</v>
      </c>
      <c r="F529" s="175" t="s">
        <v>54</v>
      </c>
      <c r="G529" s="175" t="s">
        <v>55</v>
      </c>
      <c r="H529" s="175" t="s">
        <v>1399</v>
      </c>
      <c r="I529" s="175">
        <v>2</v>
      </c>
      <c r="J529" s="175">
        <v>36</v>
      </c>
      <c r="K529" s="177">
        <v>648647.79</v>
      </c>
      <c r="L529" s="177">
        <v>648647.79</v>
      </c>
      <c r="M529" s="177">
        <v>374918.42</v>
      </c>
      <c r="N529" s="175" t="s">
        <v>1</v>
      </c>
      <c r="O529" s="175" t="s">
        <v>1</v>
      </c>
      <c r="P529" s="175" t="s">
        <v>1</v>
      </c>
      <c r="Q529" s="177">
        <v>225080.78</v>
      </c>
      <c r="R529" s="178" t="s">
        <v>2310</v>
      </c>
      <c r="S529" s="175" t="s">
        <v>1</v>
      </c>
      <c r="T529" s="175" t="s">
        <v>1</v>
      </c>
      <c r="U529" s="177">
        <v>618425.64</v>
      </c>
      <c r="V529" s="177">
        <v>18426.439999999999</v>
      </c>
      <c r="W529" s="177">
        <v>30222.15</v>
      </c>
      <c r="X529" s="175" t="s">
        <v>1</v>
      </c>
      <c r="Y529" s="175" t="s">
        <v>1</v>
      </c>
      <c r="Z529" s="179">
        <v>44203</v>
      </c>
    </row>
    <row r="530" spans="1:26" ht="38.25" x14ac:dyDescent="0.25">
      <c r="A530" s="174">
        <v>3</v>
      </c>
      <c r="B530" s="175" t="s">
        <v>1400</v>
      </c>
      <c r="C530" s="175" t="s">
        <v>1401</v>
      </c>
      <c r="D530" s="175" t="s">
        <v>40</v>
      </c>
      <c r="E530" s="176">
        <v>43844</v>
      </c>
      <c r="F530" s="175" t="s">
        <v>157</v>
      </c>
      <c r="G530" s="175" t="s">
        <v>158</v>
      </c>
      <c r="H530" s="175"/>
      <c r="I530" s="175">
        <v>1</v>
      </c>
      <c r="J530" s="175">
        <v>36</v>
      </c>
      <c r="K530" s="177">
        <v>648648</v>
      </c>
      <c r="L530" s="177">
        <v>648648</v>
      </c>
      <c r="M530" s="177">
        <v>374918.54</v>
      </c>
      <c r="N530" s="175" t="s">
        <v>1</v>
      </c>
      <c r="O530" s="175" t="s">
        <v>1</v>
      </c>
      <c r="P530" s="175" t="s">
        <v>1</v>
      </c>
      <c r="Q530" s="177">
        <v>225080.86</v>
      </c>
      <c r="R530" s="178" t="s">
        <v>2310</v>
      </c>
      <c r="S530" s="175" t="s">
        <v>1</v>
      </c>
      <c r="T530" s="175" t="s">
        <v>1</v>
      </c>
      <c r="U530" s="177">
        <v>616215.6</v>
      </c>
      <c r="V530" s="177">
        <v>16216.2</v>
      </c>
      <c r="W530" s="177">
        <v>32432.400000000001</v>
      </c>
      <c r="X530" s="175" t="s">
        <v>1</v>
      </c>
      <c r="Y530" s="175" t="s">
        <v>1</v>
      </c>
      <c r="Z530" s="179">
        <v>44203</v>
      </c>
    </row>
    <row r="531" spans="1:26" ht="38.25" x14ac:dyDescent="0.25">
      <c r="A531" s="174">
        <v>3</v>
      </c>
      <c r="B531" s="175" t="s">
        <v>1402</v>
      </c>
      <c r="C531" s="175" t="s">
        <v>1403</v>
      </c>
      <c r="D531" s="175" t="s">
        <v>40</v>
      </c>
      <c r="E531" s="176">
        <v>43850</v>
      </c>
      <c r="F531" s="175" t="s">
        <v>157</v>
      </c>
      <c r="G531" s="175" t="s">
        <v>158</v>
      </c>
      <c r="H531" s="175"/>
      <c r="I531" s="175">
        <v>1</v>
      </c>
      <c r="J531" s="175">
        <v>36</v>
      </c>
      <c r="K531" s="177">
        <v>648648</v>
      </c>
      <c r="L531" s="177">
        <v>648648</v>
      </c>
      <c r="M531" s="177">
        <v>374918.54</v>
      </c>
      <c r="N531" s="175" t="s">
        <v>1</v>
      </c>
      <c r="O531" s="175" t="s">
        <v>1</v>
      </c>
      <c r="P531" s="175" t="s">
        <v>1</v>
      </c>
      <c r="Q531" s="177">
        <v>225080.86</v>
      </c>
      <c r="R531" s="178" t="s">
        <v>2310</v>
      </c>
      <c r="S531" s="175" t="s">
        <v>1</v>
      </c>
      <c r="T531" s="175" t="s">
        <v>1</v>
      </c>
      <c r="U531" s="177">
        <v>616215.6</v>
      </c>
      <c r="V531" s="177">
        <v>16216.2</v>
      </c>
      <c r="W531" s="177">
        <v>32432.400000000001</v>
      </c>
      <c r="X531" s="175" t="s">
        <v>1</v>
      </c>
      <c r="Y531" s="175" t="s">
        <v>1</v>
      </c>
      <c r="Z531" s="179">
        <v>44203</v>
      </c>
    </row>
    <row r="532" spans="1:26" ht="63.75" x14ac:dyDescent="0.25">
      <c r="A532" s="174">
        <v>3</v>
      </c>
      <c r="B532" s="175" t="s">
        <v>1404</v>
      </c>
      <c r="C532" s="175" t="s">
        <v>1405</v>
      </c>
      <c r="D532" s="175" t="s">
        <v>40</v>
      </c>
      <c r="E532" s="176">
        <v>43850</v>
      </c>
      <c r="F532" s="175" t="s">
        <v>157</v>
      </c>
      <c r="G532" s="175" t="s">
        <v>158</v>
      </c>
      <c r="H532" s="175"/>
      <c r="I532" s="175">
        <v>1</v>
      </c>
      <c r="J532" s="175">
        <v>36</v>
      </c>
      <c r="K532" s="177">
        <v>648648</v>
      </c>
      <c r="L532" s="177">
        <v>648648</v>
      </c>
      <c r="M532" s="177">
        <v>374918.54</v>
      </c>
      <c r="N532" s="175" t="s">
        <v>1</v>
      </c>
      <c r="O532" s="175" t="s">
        <v>1</v>
      </c>
      <c r="P532" s="175" t="s">
        <v>1</v>
      </c>
      <c r="Q532" s="177">
        <v>225080.86</v>
      </c>
      <c r="R532" s="178" t="s">
        <v>2310</v>
      </c>
      <c r="S532" s="175" t="s">
        <v>1</v>
      </c>
      <c r="T532" s="175" t="s">
        <v>1</v>
      </c>
      <c r="U532" s="177">
        <v>616215.6</v>
      </c>
      <c r="V532" s="177">
        <v>16216.2</v>
      </c>
      <c r="W532" s="177">
        <v>32432.400000000001</v>
      </c>
      <c r="X532" s="175" t="s">
        <v>1</v>
      </c>
      <c r="Y532" s="175" t="s">
        <v>1</v>
      </c>
      <c r="Z532" s="179">
        <v>44203</v>
      </c>
    </row>
    <row r="533" spans="1:26" ht="38.25" x14ac:dyDescent="0.25">
      <c r="A533" s="174">
        <v>3</v>
      </c>
      <c r="B533" s="175" t="s">
        <v>1406</v>
      </c>
      <c r="C533" s="175" t="s">
        <v>1407</v>
      </c>
      <c r="D533" s="175" t="s">
        <v>104</v>
      </c>
      <c r="E533" s="176">
        <v>43886</v>
      </c>
      <c r="F533" s="175" t="s">
        <v>157</v>
      </c>
      <c r="G533" s="175" t="s">
        <v>158</v>
      </c>
      <c r="H533" s="175" t="s">
        <v>1094</v>
      </c>
      <c r="I533" s="175">
        <v>1</v>
      </c>
      <c r="J533" s="175">
        <v>36</v>
      </c>
      <c r="K533" s="177">
        <v>648648</v>
      </c>
      <c r="L533" s="177">
        <v>648648</v>
      </c>
      <c r="M533" s="177">
        <v>374918.54</v>
      </c>
      <c r="N533" s="175" t="s">
        <v>1</v>
      </c>
      <c r="O533" s="175" t="s">
        <v>1</v>
      </c>
      <c r="P533" s="175" t="s">
        <v>1</v>
      </c>
      <c r="Q533" s="177">
        <v>225080.85</v>
      </c>
      <c r="R533" s="178" t="s">
        <v>2310</v>
      </c>
      <c r="S533" s="175" t="s">
        <v>1</v>
      </c>
      <c r="T533" s="175" t="s">
        <v>1</v>
      </c>
      <c r="U533" s="177">
        <v>609729.1</v>
      </c>
      <c r="V533" s="177">
        <v>9729.7099999999991</v>
      </c>
      <c r="W533" s="177">
        <v>38918.9</v>
      </c>
      <c r="X533" s="175" t="s">
        <v>1</v>
      </c>
      <c r="Y533" s="175" t="s">
        <v>1</v>
      </c>
      <c r="Z533" s="179">
        <v>44203</v>
      </c>
    </row>
    <row r="534" spans="1:26" ht="38.25" x14ac:dyDescent="0.25">
      <c r="A534" s="174">
        <v>3</v>
      </c>
      <c r="B534" s="175" t="s">
        <v>1408</v>
      </c>
      <c r="C534" s="175" t="s">
        <v>1409</v>
      </c>
      <c r="D534" s="175" t="s">
        <v>40</v>
      </c>
      <c r="E534" s="176">
        <v>43850</v>
      </c>
      <c r="F534" s="175" t="s">
        <v>157</v>
      </c>
      <c r="G534" s="175" t="s">
        <v>158</v>
      </c>
      <c r="H534" s="175" t="s">
        <v>1410</v>
      </c>
      <c r="I534" s="175">
        <v>2</v>
      </c>
      <c r="J534" s="175">
        <v>36</v>
      </c>
      <c r="K534" s="177">
        <v>648648</v>
      </c>
      <c r="L534" s="177">
        <v>648648</v>
      </c>
      <c r="M534" s="177">
        <v>374918.54</v>
      </c>
      <c r="N534" s="175" t="s">
        <v>1</v>
      </c>
      <c r="O534" s="175" t="s">
        <v>1</v>
      </c>
      <c r="P534" s="175" t="s">
        <v>1</v>
      </c>
      <c r="Q534" s="177">
        <v>225080.86</v>
      </c>
      <c r="R534" s="178" t="s">
        <v>2310</v>
      </c>
      <c r="S534" s="175" t="s">
        <v>1</v>
      </c>
      <c r="T534" s="175" t="s">
        <v>1</v>
      </c>
      <c r="U534" s="177">
        <v>611350.75</v>
      </c>
      <c r="V534" s="177">
        <v>11351.35</v>
      </c>
      <c r="W534" s="177">
        <v>37297.25</v>
      </c>
      <c r="X534" s="175" t="s">
        <v>1</v>
      </c>
      <c r="Y534" s="175" t="s">
        <v>1</v>
      </c>
      <c r="Z534" s="179">
        <v>44203</v>
      </c>
    </row>
    <row r="535" spans="1:26" ht="38.25" x14ac:dyDescent="0.25">
      <c r="A535" s="174">
        <v>3</v>
      </c>
      <c r="B535" s="175" t="s">
        <v>1411</v>
      </c>
      <c r="C535" s="175" t="s">
        <v>1412</v>
      </c>
      <c r="D535" s="175" t="s">
        <v>40</v>
      </c>
      <c r="E535" s="176">
        <v>43844</v>
      </c>
      <c r="F535" s="175" t="s">
        <v>157</v>
      </c>
      <c r="G535" s="175" t="s">
        <v>158</v>
      </c>
      <c r="H535" s="175"/>
      <c r="I535" s="175">
        <v>1</v>
      </c>
      <c r="J535" s="175">
        <v>36</v>
      </c>
      <c r="K535" s="177">
        <v>648648</v>
      </c>
      <c r="L535" s="177">
        <v>648648</v>
      </c>
      <c r="M535" s="177">
        <v>374918.54</v>
      </c>
      <c r="N535" s="175" t="s">
        <v>1</v>
      </c>
      <c r="O535" s="175" t="s">
        <v>1</v>
      </c>
      <c r="P535" s="175" t="s">
        <v>1</v>
      </c>
      <c r="Q535" s="177">
        <v>225080.86</v>
      </c>
      <c r="R535" s="178" t="s">
        <v>2310</v>
      </c>
      <c r="S535" s="175" t="s">
        <v>1</v>
      </c>
      <c r="T535" s="175" t="s">
        <v>1</v>
      </c>
      <c r="U535" s="177">
        <v>616215.6</v>
      </c>
      <c r="V535" s="177">
        <v>16216.2</v>
      </c>
      <c r="W535" s="177">
        <v>32432.400000000001</v>
      </c>
      <c r="X535" s="175" t="s">
        <v>1</v>
      </c>
      <c r="Y535" s="175" t="s">
        <v>1</v>
      </c>
      <c r="Z535" s="179">
        <v>44203</v>
      </c>
    </row>
    <row r="536" spans="1:26" ht="25.5" x14ac:dyDescent="0.25">
      <c r="A536" s="174">
        <v>3</v>
      </c>
      <c r="B536" s="175" t="s">
        <v>1413</v>
      </c>
      <c r="C536" s="175" t="s">
        <v>1414</v>
      </c>
      <c r="D536" s="175" t="s">
        <v>40</v>
      </c>
      <c r="E536" s="176">
        <v>43850</v>
      </c>
      <c r="F536" s="175" t="s">
        <v>157</v>
      </c>
      <c r="G536" s="175" t="s">
        <v>158</v>
      </c>
      <c r="H536" s="175"/>
      <c r="I536" s="175">
        <v>1</v>
      </c>
      <c r="J536" s="175">
        <v>36</v>
      </c>
      <c r="K536" s="177">
        <v>648648</v>
      </c>
      <c r="L536" s="177">
        <v>648648</v>
      </c>
      <c r="M536" s="177">
        <v>374918.54</v>
      </c>
      <c r="N536" s="175" t="s">
        <v>1</v>
      </c>
      <c r="O536" s="175" t="s">
        <v>1</v>
      </c>
      <c r="P536" s="175" t="s">
        <v>1</v>
      </c>
      <c r="Q536" s="177">
        <v>225080.86</v>
      </c>
      <c r="R536" s="178" t="s">
        <v>2310</v>
      </c>
      <c r="S536" s="175" t="s">
        <v>1</v>
      </c>
      <c r="T536" s="175" t="s">
        <v>1</v>
      </c>
      <c r="U536" s="177">
        <v>616215.6</v>
      </c>
      <c r="V536" s="177">
        <v>16216.2</v>
      </c>
      <c r="W536" s="177">
        <v>32432.400000000001</v>
      </c>
      <c r="X536" s="175" t="s">
        <v>1</v>
      </c>
      <c r="Y536" s="175" t="s">
        <v>1</v>
      </c>
      <c r="Z536" s="179">
        <v>44203</v>
      </c>
    </row>
    <row r="537" spans="1:26" ht="51" x14ac:dyDescent="0.25">
      <c r="A537" s="174">
        <v>3</v>
      </c>
      <c r="B537" s="175" t="s">
        <v>1415</v>
      </c>
      <c r="C537" s="175" t="s">
        <v>1416</v>
      </c>
      <c r="D537" s="175" t="s">
        <v>40</v>
      </c>
      <c r="E537" s="176">
        <v>43850</v>
      </c>
      <c r="F537" s="175" t="s">
        <v>157</v>
      </c>
      <c r="G537" s="175" t="s">
        <v>158</v>
      </c>
      <c r="H537" s="175" t="s">
        <v>2337</v>
      </c>
      <c r="I537" s="175">
        <v>2</v>
      </c>
      <c r="J537" s="175">
        <v>36</v>
      </c>
      <c r="K537" s="177">
        <v>648648</v>
      </c>
      <c r="L537" s="177">
        <v>648648</v>
      </c>
      <c r="M537" s="177">
        <v>374918.54</v>
      </c>
      <c r="N537" s="175" t="s">
        <v>1</v>
      </c>
      <c r="O537" s="175" t="s">
        <v>1</v>
      </c>
      <c r="P537" s="175" t="s">
        <v>1</v>
      </c>
      <c r="Q537" s="177">
        <v>225080.86</v>
      </c>
      <c r="R537" s="178" t="s">
        <v>2310</v>
      </c>
      <c r="S537" s="175" t="s">
        <v>1</v>
      </c>
      <c r="T537" s="175" t="s">
        <v>1</v>
      </c>
      <c r="U537" s="177">
        <v>611396.93999999994</v>
      </c>
      <c r="V537" s="177">
        <v>11397.54</v>
      </c>
      <c r="W537" s="177">
        <v>37251.06</v>
      </c>
      <c r="X537" s="175" t="s">
        <v>1</v>
      </c>
      <c r="Y537" s="175" t="s">
        <v>1</v>
      </c>
      <c r="Z537" s="179">
        <v>44203</v>
      </c>
    </row>
    <row r="538" spans="1:26" ht="38.25" x14ac:dyDescent="0.25">
      <c r="A538" s="174">
        <v>3</v>
      </c>
      <c r="B538" s="175" t="s">
        <v>1418</v>
      </c>
      <c r="C538" s="175" t="s">
        <v>1419</v>
      </c>
      <c r="D538" s="175" t="s">
        <v>40</v>
      </c>
      <c r="E538" s="176">
        <v>43850</v>
      </c>
      <c r="F538" s="175" t="s">
        <v>157</v>
      </c>
      <c r="G538" s="175" t="s">
        <v>158</v>
      </c>
      <c r="H538" s="175" t="s">
        <v>190</v>
      </c>
      <c r="I538" s="175">
        <v>2</v>
      </c>
      <c r="J538" s="175">
        <v>36</v>
      </c>
      <c r="K538" s="177">
        <v>648648</v>
      </c>
      <c r="L538" s="177">
        <v>648648</v>
      </c>
      <c r="M538" s="177">
        <v>374918.54</v>
      </c>
      <c r="N538" s="175" t="s">
        <v>1</v>
      </c>
      <c r="O538" s="175" t="s">
        <v>1</v>
      </c>
      <c r="P538" s="175" t="s">
        <v>1</v>
      </c>
      <c r="Q538" s="177">
        <v>225080.86</v>
      </c>
      <c r="R538" s="178" t="s">
        <v>2310</v>
      </c>
      <c r="S538" s="175" t="s">
        <v>1</v>
      </c>
      <c r="T538" s="175" t="s">
        <v>1</v>
      </c>
      <c r="U538" s="177">
        <v>609728.9</v>
      </c>
      <c r="V538" s="177">
        <v>9729.5</v>
      </c>
      <c r="W538" s="177">
        <v>38919.1</v>
      </c>
      <c r="X538" s="175" t="s">
        <v>1</v>
      </c>
      <c r="Y538" s="175" t="s">
        <v>1</v>
      </c>
      <c r="Z538" s="179">
        <v>44203</v>
      </c>
    </row>
    <row r="539" spans="1:26" ht="51" x14ac:dyDescent="0.25">
      <c r="A539" s="174">
        <v>3</v>
      </c>
      <c r="B539" s="175" t="s">
        <v>1420</v>
      </c>
      <c r="C539" s="175" t="s">
        <v>1421</v>
      </c>
      <c r="D539" s="175" t="s">
        <v>40</v>
      </c>
      <c r="E539" s="176">
        <v>43844</v>
      </c>
      <c r="F539" s="175" t="s">
        <v>157</v>
      </c>
      <c r="G539" s="175" t="s">
        <v>158</v>
      </c>
      <c r="H539" s="175" t="s">
        <v>1094</v>
      </c>
      <c r="I539" s="175">
        <v>2</v>
      </c>
      <c r="J539" s="175">
        <v>36</v>
      </c>
      <c r="K539" s="177">
        <v>648648</v>
      </c>
      <c r="L539" s="177">
        <v>648648</v>
      </c>
      <c r="M539" s="177">
        <v>374918.54</v>
      </c>
      <c r="N539" s="175" t="s">
        <v>1</v>
      </c>
      <c r="O539" s="175" t="s">
        <v>1</v>
      </c>
      <c r="P539" s="175" t="s">
        <v>1</v>
      </c>
      <c r="Q539" s="177">
        <v>225080.86</v>
      </c>
      <c r="R539" s="178" t="s">
        <v>2310</v>
      </c>
      <c r="S539" s="175" t="s">
        <v>1</v>
      </c>
      <c r="T539" s="175" t="s">
        <v>1</v>
      </c>
      <c r="U539" s="177">
        <v>609728.9</v>
      </c>
      <c r="V539" s="177">
        <v>9729.5</v>
      </c>
      <c r="W539" s="177">
        <v>38919.1</v>
      </c>
      <c r="X539" s="175" t="s">
        <v>1</v>
      </c>
      <c r="Y539" s="175" t="s">
        <v>1</v>
      </c>
      <c r="Z539" s="179">
        <v>44203</v>
      </c>
    </row>
    <row r="540" spans="1:26" ht="38.25" x14ac:dyDescent="0.25">
      <c r="A540" s="174">
        <v>3</v>
      </c>
      <c r="B540" s="175" t="s">
        <v>1422</v>
      </c>
      <c r="C540" s="175" t="s">
        <v>1423</v>
      </c>
      <c r="D540" s="175" t="s">
        <v>40</v>
      </c>
      <c r="E540" s="176">
        <v>43850</v>
      </c>
      <c r="F540" s="175" t="s">
        <v>157</v>
      </c>
      <c r="G540" s="175" t="s">
        <v>158</v>
      </c>
      <c r="H540" s="175" t="s">
        <v>1094</v>
      </c>
      <c r="I540" s="175">
        <v>2</v>
      </c>
      <c r="J540" s="175">
        <v>36</v>
      </c>
      <c r="K540" s="177">
        <v>648648</v>
      </c>
      <c r="L540" s="177">
        <v>648648</v>
      </c>
      <c r="M540" s="177">
        <v>374918.54</v>
      </c>
      <c r="N540" s="175" t="s">
        <v>1</v>
      </c>
      <c r="O540" s="175" t="s">
        <v>1</v>
      </c>
      <c r="P540" s="175" t="s">
        <v>1</v>
      </c>
      <c r="Q540" s="177">
        <v>225080.86</v>
      </c>
      <c r="R540" s="178" t="s">
        <v>2310</v>
      </c>
      <c r="S540" s="175" t="s">
        <v>1</v>
      </c>
      <c r="T540" s="175" t="s">
        <v>1</v>
      </c>
      <c r="U540" s="177">
        <v>609728.9</v>
      </c>
      <c r="V540" s="177">
        <v>9729.5</v>
      </c>
      <c r="W540" s="177">
        <v>38919.1</v>
      </c>
      <c r="X540" s="175" t="s">
        <v>1</v>
      </c>
      <c r="Y540" s="175" t="s">
        <v>1</v>
      </c>
      <c r="Z540" s="179">
        <v>44203</v>
      </c>
    </row>
    <row r="541" spans="1:26" ht="63.75" x14ac:dyDescent="0.25">
      <c r="A541" s="174">
        <v>3</v>
      </c>
      <c r="B541" s="175" t="s">
        <v>1424</v>
      </c>
      <c r="C541" s="175" t="s">
        <v>1425</v>
      </c>
      <c r="D541" s="175" t="s">
        <v>40</v>
      </c>
      <c r="E541" s="176">
        <v>43850</v>
      </c>
      <c r="F541" s="175" t="s">
        <v>157</v>
      </c>
      <c r="G541" s="175" t="s">
        <v>158</v>
      </c>
      <c r="H541" s="175" t="s">
        <v>1426</v>
      </c>
      <c r="I541" s="175">
        <v>2</v>
      </c>
      <c r="J541" s="175">
        <v>36</v>
      </c>
      <c r="K541" s="177">
        <v>648648</v>
      </c>
      <c r="L541" s="177">
        <v>648648</v>
      </c>
      <c r="M541" s="177">
        <v>374918.54</v>
      </c>
      <c r="N541" s="175" t="s">
        <v>1</v>
      </c>
      <c r="O541" s="175" t="s">
        <v>1</v>
      </c>
      <c r="P541" s="175" t="s">
        <v>1</v>
      </c>
      <c r="Q541" s="177">
        <v>225080.86</v>
      </c>
      <c r="R541" s="178" t="s">
        <v>2310</v>
      </c>
      <c r="S541" s="175" t="s">
        <v>1</v>
      </c>
      <c r="T541" s="175" t="s">
        <v>1</v>
      </c>
      <c r="U541" s="177">
        <v>608851.64</v>
      </c>
      <c r="V541" s="177">
        <v>8852.24</v>
      </c>
      <c r="W541" s="177">
        <v>39796.36</v>
      </c>
      <c r="X541" s="175" t="s">
        <v>1</v>
      </c>
      <c r="Y541" s="175" t="s">
        <v>1</v>
      </c>
      <c r="Z541" s="179">
        <v>44203</v>
      </c>
    </row>
    <row r="542" spans="1:26" ht="38.25" x14ac:dyDescent="0.25">
      <c r="A542" s="174">
        <v>3</v>
      </c>
      <c r="B542" s="175" t="s">
        <v>1427</v>
      </c>
      <c r="C542" s="175" t="s">
        <v>1428</v>
      </c>
      <c r="D542" s="175" t="s">
        <v>40</v>
      </c>
      <c r="E542" s="176">
        <v>43850</v>
      </c>
      <c r="F542" s="175" t="s">
        <v>157</v>
      </c>
      <c r="G542" s="175" t="s">
        <v>158</v>
      </c>
      <c r="H542" s="175" t="s">
        <v>1429</v>
      </c>
      <c r="I542" s="175">
        <v>4</v>
      </c>
      <c r="J542" s="175">
        <v>36</v>
      </c>
      <c r="K542" s="177">
        <v>648648</v>
      </c>
      <c r="L542" s="177">
        <v>648648</v>
      </c>
      <c r="M542" s="177">
        <v>374918.54</v>
      </c>
      <c r="N542" s="175" t="s">
        <v>1</v>
      </c>
      <c r="O542" s="175" t="s">
        <v>1</v>
      </c>
      <c r="P542" s="175" t="s">
        <v>1</v>
      </c>
      <c r="Q542" s="177">
        <v>225080.86</v>
      </c>
      <c r="R542" s="178" t="s">
        <v>2310</v>
      </c>
      <c r="S542" s="175" t="s">
        <v>1</v>
      </c>
      <c r="T542" s="175" t="s">
        <v>1</v>
      </c>
      <c r="U542" s="177">
        <v>612972.36</v>
      </c>
      <c r="V542" s="177">
        <v>12972.96</v>
      </c>
      <c r="W542" s="177">
        <v>35675.64</v>
      </c>
      <c r="X542" s="175" t="s">
        <v>1</v>
      </c>
      <c r="Y542" s="175" t="s">
        <v>1</v>
      </c>
      <c r="Z542" s="179">
        <v>44203</v>
      </c>
    </row>
    <row r="543" spans="1:26" ht="38.25" x14ac:dyDescent="0.25">
      <c r="A543" s="174">
        <v>3</v>
      </c>
      <c r="B543" s="175" t="s">
        <v>1430</v>
      </c>
      <c r="C543" s="175" t="s">
        <v>1431</v>
      </c>
      <c r="D543" s="175" t="s">
        <v>40</v>
      </c>
      <c r="E543" s="176">
        <v>43850</v>
      </c>
      <c r="F543" s="175" t="s">
        <v>2325</v>
      </c>
      <c r="G543" s="175" t="s">
        <v>136</v>
      </c>
      <c r="H543" s="175" t="s">
        <v>1432</v>
      </c>
      <c r="I543" s="175">
        <v>2</v>
      </c>
      <c r="J543" s="175">
        <v>36</v>
      </c>
      <c r="K543" s="177">
        <v>648750</v>
      </c>
      <c r="L543" s="177">
        <v>648750</v>
      </c>
      <c r="M543" s="177">
        <v>374977.5</v>
      </c>
      <c r="N543" s="175" t="s">
        <v>1</v>
      </c>
      <c r="O543" s="175" t="s">
        <v>1</v>
      </c>
      <c r="P543" s="175" t="s">
        <v>1</v>
      </c>
      <c r="Q543" s="177">
        <v>225116.26</v>
      </c>
      <c r="R543" s="178" t="s">
        <v>2310</v>
      </c>
      <c r="S543" s="175" t="s">
        <v>1</v>
      </c>
      <c r="T543" s="175" t="s">
        <v>1</v>
      </c>
      <c r="U543" s="177">
        <v>634153.14</v>
      </c>
      <c r="V543" s="177">
        <v>34059.379999999997</v>
      </c>
      <c r="W543" s="177">
        <v>14596.86</v>
      </c>
      <c r="X543" s="175" t="s">
        <v>1</v>
      </c>
      <c r="Y543" s="175" t="s">
        <v>1</v>
      </c>
      <c r="Z543" s="179">
        <v>44203</v>
      </c>
    </row>
    <row r="544" spans="1:26" ht="38.25" x14ac:dyDescent="0.25">
      <c r="A544" s="174">
        <v>3</v>
      </c>
      <c r="B544" s="175" t="s">
        <v>1433</v>
      </c>
      <c r="C544" s="175" t="s">
        <v>1434</v>
      </c>
      <c r="D544" s="175" t="s">
        <v>104</v>
      </c>
      <c r="E544" s="176">
        <v>44057</v>
      </c>
      <c r="F544" s="175" t="s">
        <v>47</v>
      </c>
      <c r="G544" s="175" t="s">
        <v>48</v>
      </c>
      <c r="H544" s="175" t="s">
        <v>748</v>
      </c>
      <c r="I544" s="175">
        <v>2</v>
      </c>
      <c r="J544" s="175">
        <v>36</v>
      </c>
      <c r="K544" s="177">
        <v>647877</v>
      </c>
      <c r="L544" s="177">
        <v>647877</v>
      </c>
      <c r="M544" s="177">
        <v>374472.9</v>
      </c>
      <c r="N544" s="175" t="s">
        <v>1</v>
      </c>
      <c r="O544" s="175" t="s">
        <v>1</v>
      </c>
      <c r="P544" s="175" t="s">
        <v>1</v>
      </c>
      <c r="Q544" s="177">
        <v>224813.31</v>
      </c>
      <c r="R544" s="178" t="s">
        <v>2310</v>
      </c>
      <c r="S544" s="175" t="s">
        <v>1</v>
      </c>
      <c r="T544" s="175" t="s">
        <v>1</v>
      </c>
      <c r="U544" s="177">
        <v>608957.81999999995</v>
      </c>
      <c r="V544" s="177">
        <v>9671.61</v>
      </c>
      <c r="W544" s="177">
        <v>38919.18</v>
      </c>
      <c r="X544" s="175" t="s">
        <v>1</v>
      </c>
      <c r="Y544" s="175" t="s">
        <v>1</v>
      </c>
      <c r="Z544" s="179">
        <v>44203</v>
      </c>
    </row>
    <row r="545" spans="1:26" ht="25.5" x14ac:dyDescent="0.25">
      <c r="A545" s="174">
        <v>3</v>
      </c>
      <c r="B545" s="175" t="s">
        <v>1435</v>
      </c>
      <c r="C545" s="175" t="s">
        <v>1436</v>
      </c>
      <c r="D545" s="175" t="s">
        <v>40</v>
      </c>
      <c r="E545" s="176">
        <v>43844</v>
      </c>
      <c r="F545" s="175" t="s">
        <v>692</v>
      </c>
      <c r="G545" s="175" t="s">
        <v>693</v>
      </c>
      <c r="H545" s="175"/>
      <c r="I545" s="175">
        <v>1</v>
      </c>
      <c r="J545" s="175">
        <v>36</v>
      </c>
      <c r="K545" s="177">
        <v>643668.98</v>
      </c>
      <c r="L545" s="177">
        <v>643668.98</v>
      </c>
      <c r="M545" s="177">
        <v>372040.67</v>
      </c>
      <c r="N545" s="175" t="s">
        <v>1</v>
      </c>
      <c r="O545" s="175" t="s">
        <v>1</v>
      </c>
      <c r="P545" s="175" t="s">
        <v>1</v>
      </c>
      <c r="Q545" s="177">
        <v>223353.13</v>
      </c>
      <c r="R545" s="178" t="s">
        <v>2310</v>
      </c>
      <c r="S545" s="175" t="s">
        <v>1</v>
      </c>
      <c r="T545" s="175" t="s">
        <v>1</v>
      </c>
      <c r="U545" s="177">
        <v>595393.80000000005</v>
      </c>
      <c r="V545" s="175" t="s">
        <v>1</v>
      </c>
      <c r="W545" s="177">
        <v>48275.18</v>
      </c>
      <c r="X545" s="175" t="s">
        <v>1</v>
      </c>
      <c r="Y545" s="175" t="s">
        <v>1</v>
      </c>
      <c r="Z545" s="179">
        <v>44203</v>
      </c>
    </row>
    <row r="546" spans="1:26" ht="38.25" x14ac:dyDescent="0.25">
      <c r="A546" s="174">
        <v>3</v>
      </c>
      <c r="B546" s="175" t="s">
        <v>1437</v>
      </c>
      <c r="C546" s="175" t="s">
        <v>1235</v>
      </c>
      <c r="D546" s="175" t="s">
        <v>40</v>
      </c>
      <c r="E546" s="176">
        <v>43844</v>
      </c>
      <c r="F546" s="175" t="s">
        <v>66</v>
      </c>
      <c r="G546" s="175" t="s">
        <v>67</v>
      </c>
      <c r="H546" s="175" t="s">
        <v>1236</v>
      </c>
      <c r="I546" s="175">
        <v>3</v>
      </c>
      <c r="J546" s="175">
        <v>36</v>
      </c>
      <c r="K546" s="177">
        <v>648600</v>
      </c>
      <c r="L546" s="177">
        <v>648600</v>
      </c>
      <c r="M546" s="177">
        <v>374890.79</v>
      </c>
      <c r="N546" s="175" t="s">
        <v>1</v>
      </c>
      <c r="O546" s="175" t="s">
        <v>1</v>
      </c>
      <c r="P546" s="175" t="s">
        <v>1</v>
      </c>
      <c r="Q546" s="177">
        <v>225064.21</v>
      </c>
      <c r="R546" s="178" t="s">
        <v>2310</v>
      </c>
      <c r="S546" s="175" t="s">
        <v>1</v>
      </c>
      <c r="T546" s="175" t="s">
        <v>1</v>
      </c>
      <c r="U546" s="177">
        <v>621034.5</v>
      </c>
      <c r="V546" s="177">
        <v>21079.5</v>
      </c>
      <c r="W546" s="177">
        <v>27565.5</v>
      </c>
      <c r="X546" s="175" t="s">
        <v>1</v>
      </c>
      <c r="Y546" s="175" t="s">
        <v>1</v>
      </c>
      <c r="Z546" s="179">
        <v>44203</v>
      </c>
    </row>
    <row r="547" spans="1:26" ht="38.25" x14ac:dyDescent="0.25">
      <c r="A547" s="174">
        <v>3</v>
      </c>
      <c r="B547" s="175" t="s">
        <v>1438</v>
      </c>
      <c r="C547" s="175" t="s">
        <v>1439</v>
      </c>
      <c r="D547" s="175" t="s">
        <v>40</v>
      </c>
      <c r="E547" s="176">
        <v>43850</v>
      </c>
      <c r="F547" s="175" t="s">
        <v>2325</v>
      </c>
      <c r="G547" s="175" t="s">
        <v>136</v>
      </c>
      <c r="H547" s="175" t="s">
        <v>1440</v>
      </c>
      <c r="I547" s="175">
        <v>1</v>
      </c>
      <c r="J547" s="175">
        <v>36</v>
      </c>
      <c r="K547" s="177">
        <v>653265</v>
      </c>
      <c r="L547" s="177">
        <v>648750</v>
      </c>
      <c r="M547" s="177">
        <v>374883.73</v>
      </c>
      <c r="N547" s="175" t="s">
        <v>1</v>
      </c>
      <c r="O547" s="175" t="s">
        <v>1</v>
      </c>
      <c r="P547" s="175" t="s">
        <v>1</v>
      </c>
      <c r="Q547" s="177">
        <v>225116.26</v>
      </c>
      <c r="R547" s="178" t="s">
        <v>2310</v>
      </c>
      <c r="S547" s="175" t="s">
        <v>1</v>
      </c>
      <c r="T547" s="175" t="s">
        <v>1</v>
      </c>
      <c r="U547" s="177">
        <v>629287.5</v>
      </c>
      <c r="V547" s="177">
        <v>29287.51</v>
      </c>
      <c r="W547" s="177">
        <v>19462.5</v>
      </c>
      <c r="X547" s="175" t="s">
        <v>1</v>
      </c>
      <c r="Y547" s="177">
        <v>4515</v>
      </c>
      <c r="Z547" s="179">
        <v>44203</v>
      </c>
    </row>
    <row r="548" spans="1:26" ht="38.25" x14ac:dyDescent="0.25">
      <c r="A548" s="174">
        <v>3</v>
      </c>
      <c r="B548" s="175" t="s">
        <v>1441</v>
      </c>
      <c r="C548" s="175" t="s">
        <v>1442</v>
      </c>
      <c r="D548" s="175" t="s">
        <v>40</v>
      </c>
      <c r="E548" s="176">
        <v>43845</v>
      </c>
      <c r="F548" s="175" t="s">
        <v>393</v>
      </c>
      <c r="G548" s="175" t="s">
        <v>394</v>
      </c>
      <c r="H548" s="175" t="s">
        <v>1075</v>
      </c>
      <c r="I548" s="175">
        <v>1</v>
      </c>
      <c r="J548" s="175">
        <v>30</v>
      </c>
      <c r="K548" s="177">
        <v>522745.88</v>
      </c>
      <c r="L548" s="177">
        <v>522745.88</v>
      </c>
      <c r="M548" s="177">
        <v>302147.11</v>
      </c>
      <c r="N548" s="175" t="s">
        <v>1</v>
      </c>
      <c r="O548" s="175" t="s">
        <v>1</v>
      </c>
      <c r="P548" s="175" t="s">
        <v>1</v>
      </c>
      <c r="Q548" s="177">
        <v>181392.82</v>
      </c>
      <c r="R548" s="178" t="s">
        <v>2310</v>
      </c>
      <c r="S548" s="175" t="s">
        <v>1</v>
      </c>
      <c r="T548" s="175" t="s">
        <v>1</v>
      </c>
      <c r="U548" s="177">
        <v>483539.93</v>
      </c>
      <c r="V548" s="175" t="s">
        <v>1</v>
      </c>
      <c r="W548" s="177">
        <v>39205.949999999997</v>
      </c>
      <c r="X548" s="175" t="s">
        <v>1</v>
      </c>
      <c r="Y548" s="175" t="s">
        <v>1</v>
      </c>
      <c r="Z548" s="179">
        <v>44203</v>
      </c>
    </row>
    <row r="549" spans="1:26" ht="38.25" x14ac:dyDescent="0.25">
      <c r="A549" s="174">
        <v>3</v>
      </c>
      <c r="B549" s="175" t="s">
        <v>1443</v>
      </c>
      <c r="C549" s="175" t="s">
        <v>1444</v>
      </c>
      <c r="D549" s="175" t="s">
        <v>40</v>
      </c>
      <c r="E549" s="176">
        <v>43850</v>
      </c>
      <c r="F549" s="175" t="s">
        <v>393</v>
      </c>
      <c r="G549" s="175" t="s">
        <v>394</v>
      </c>
      <c r="H549" s="175"/>
      <c r="I549" s="175">
        <v>1</v>
      </c>
      <c r="J549" s="175">
        <v>36</v>
      </c>
      <c r="K549" s="177">
        <v>599240.4</v>
      </c>
      <c r="L549" s="177">
        <v>599240.4</v>
      </c>
      <c r="M549" s="177">
        <v>346360.95</v>
      </c>
      <c r="N549" s="175" t="s">
        <v>1</v>
      </c>
      <c r="O549" s="175" t="s">
        <v>1</v>
      </c>
      <c r="P549" s="175" t="s">
        <v>1</v>
      </c>
      <c r="Q549" s="177">
        <v>207936.41</v>
      </c>
      <c r="R549" s="178" t="s">
        <v>2310</v>
      </c>
      <c r="S549" s="175" t="s">
        <v>1</v>
      </c>
      <c r="T549" s="175" t="s">
        <v>1</v>
      </c>
      <c r="U549" s="177">
        <v>554297.36</v>
      </c>
      <c r="V549" s="175" t="s">
        <v>1</v>
      </c>
      <c r="W549" s="177">
        <v>44943.040000000001</v>
      </c>
      <c r="X549" s="175" t="s">
        <v>1</v>
      </c>
      <c r="Y549" s="175" t="s">
        <v>1</v>
      </c>
      <c r="Z549" s="179">
        <v>44203</v>
      </c>
    </row>
    <row r="550" spans="1:26" ht="38.25" x14ac:dyDescent="0.25">
      <c r="A550" s="174">
        <v>3</v>
      </c>
      <c r="B550" s="175" t="s">
        <v>1445</v>
      </c>
      <c r="C550" s="175" t="s">
        <v>1446</v>
      </c>
      <c r="D550" s="175" t="s">
        <v>40</v>
      </c>
      <c r="E550" s="176">
        <v>43850</v>
      </c>
      <c r="F550" s="175" t="s">
        <v>54</v>
      </c>
      <c r="G550" s="175" t="s">
        <v>55</v>
      </c>
      <c r="H550" s="175" t="s">
        <v>180</v>
      </c>
      <c r="I550" s="175">
        <v>2</v>
      </c>
      <c r="J550" s="175">
        <v>36</v>
      </c>
      <c r="K550" s="177">
        <v>600000</v>
      </c>
      <c r="L550" s="177">
        <v>600000</v>
      </c>
      <c r="M550" s="177">
        <v>346800</v>
      </c>
      <c r="N550" s="175" t="s">
        <v>1</v>
      </c>
      <c r="O550" s="175" t="s">
        <v>1</v>
      </c>
      <c r="P550" s="175" t="s">
        <v>1</v>
      </c>
      <c r="Q550" s="177">
        <v>208199.99</v>
      </c>
      <c r="R550" s="178" t="s">
        <v>2310</v>
      </c>
      <c r="S550" s="175" t="s">
        <v>1</v>
      </c>
      <c r="T550" s="175" t="s">
        <v>1</v>
      </c>
      <c r="U550" s="177">
        <v>600000</v>
      </c>
      <c r="V550" s="177">
        <v>45000.01</v>
      </c>
      <c r="W550" s="175" t="s">
        <v>1</v>
      </c>
      <c r="X550" s="175" t="s">
        <v>1</v>
      </c>
      <c r="Y550" s="175" t="s">
        <v>1</v>
      </c>
      <c r="Z550" s="179">
        <v>44203</v>
      </c>
    </row>
    <row r="551" spans="1:26" ht="38.25" x14ac:dyDescent="0.25">
      <c r="A551" s="174">
        <v>3</v>
      </c>
      <c r="B551" s="175" t="s">
        <v>1447</v>
      </c>
      <c r="C551" s="175" t="s">
        <v>1448</v>
      </c>
      <c r="D551" s="175" t="s">
        <v>40</v>
      </c>
      <c r="E551" s="176">
        <v>43850</v>
      </c>
      <c r="F551" s="175" t="s">
        <v>47</v>
      </c>
      <c r="G551" s="175" t="s">
        <v>48</v>
      </c>
      <c r="H551" s="175"/>
      <c r="I551" s="175">
        <v>1</v>
      </c>
      <c r="J551" s="175">
        <v>36</v>
      </c>
      <c r="K551" s="177">
        <v>599427.35</v>
      </c>
      <c r="L551" s="177">
        <v>599427.35</v>
      </c>
      <c r="M551" s="177">
        <v>346469.01</v>
      </c>
      <c r="N551" s="175" t="s">
        <v>1</v>
      </c>
      <c r="O551" s="175" t="s">
        <v>1</v>
      </c>
      <c r="P551" s="175" t="s">
        <v>1</v>
      </c>
      <c r="Q551" s="177">
        <v>208001.28</v>
      </c>
      <c r="R551" s="178" t="s">
        <v>2310</v>
      </c>
      <c r="S551" s="175" t="s">
        <v>1</v>
      </c>
      <c r="T551" s="175" t="s">
        <v>1</v>
      </c>
      <c r="U551" s="177">
        <v>599427.35</v>
      </c>
      <c r="V551" s="177">
        <v>44957.06</v>
      </c>
      <c r="W551" s="175" t="s">
        <v>1</v>
      </c>
      <c r="X551" s="175" t="s">
        <v>1</v>
      </c>
      <c r="Y551" s="175" t="s">
        <v>1</v>
      </c>
      <c r="Z551" s="179">
        <v>44203</v>
      </c>
    </row>
    <row r="552" spans="1:26" ht="38.25" x14ac:dyDescent="0.25">
      <c r="A552" s="174">
        <v>3</v>
      </c>
      <c r="B552" s="175" t="s">
        <v>1449</v>
      </c>
      <c r="C552" s="175" t="s">
        <v>1450</v>
      </c>
      <c r="D552" s="175" t="s">
        <v>40</v>
      </c>
      <c r="E552" s="176">
        <v>43850</v>
      </c>
      <c r="F552" s="175" t="s">
        <v>66</v>
      </c>
      <c r="G552" s="175" t="s">
        <v>67</v>
      </c>
      <c r="H552" s="175" t="s">
        <v>937</v>
      </c>
      <c r="I552" s="175">
        <v>3</v>
      </c>
      <c r="J552" s="175">
        <v>36</v>
      </c>
      <c r="K552" s="177">
        <v>662199.07999999996</v>
      </c>
      <c r="L552" s="177">
        <v>648549.07999999996</v>
      </c>
      <c r="M552" s="177">
        <v>374861.35</v>
      </c>
      <c r="N552" s="175" t="s">
        <v>1</v>
      </c>
      <c r="O552" s="175" t="s">
        <v>1</v>
      </c>
      <c r="P552" s="175" t="s">
        <v>1</v>
      </c>
      <c r="Q552" s="177">
        <v>225046.54</v>
      </c>
      <c r="R552" s="178" t="s">
        <v>2310</v>
      </c>
      <c r="S552" s="175" t="s">
        <v>1</v>
      </c>
      <c r="T552" s="175" t="s">
        <v>1</v>
      </c>
      <c r="U552" s="177">
        <v>628516.88</v>
      </c>
      <c r="V552" s="177">
        <v>28608.99</v>
      </c>
      <c r="W552" s="177">
        <v>20032.2</v>
      </c>
      <c r="X552" s="175" t="s">
        <v>1</v>
      </c>
      <c r="Y552" s="177">
        <v>13650</v>
      </c>
      <c r="Z552" s="179">
        <v>44203</v>
      </c>
    </row>
    <row r="553" spans="1:26" x14ac:dyDescent="0.25">
      <c r="A553" s="174">
        <v>3</v>
      </c>
      <c r="B553" s="175" t="s">
        <v>1451</v>
      </c>
      <c r="C553" s="175" t="s">
        <v>1452</v>
      </c>
      <c r="D553" s="175" t="s">
        <v>958</v>
      </c>
      <c r="E553" s="176">
        <v>44186</v>
      </c>
      <c r="F553" s="175" t="s">
        <v>41</v>
      </c>
      <c r="G553" s="175" t="s">
        <v>42</v>
      </c>
      <c r="H553" s="175"/>
      <c r="I553" s="175">
        <v>1</v>
      </c>
      <c r="J553" s="175">
        <v>36</v>
      </c>
      <c r="K553" s="177">
        <v>577563.25</v>
      </c>
      <c r="L553" s="177">
        <v>477325</v>
      </c>
      <c r="M553" s="177">
        <v>310261.25</v>
      </c>
      <c r="N553" s="175" t="s">
        <v>1</v>
      </c>
      <c r="O553" s="175" t="s">
        <v>1</v>
      </c>
      <c r="P553" s="175" t="s">
        <v>1</v>
      </c>
      <c r="Q553" s="175" t="s">
        <v>1</v>
      </c>
      <c r="R553" s="178" t="s">
        <v>2201</v>
      </c>
      <c r="S553" s="175" t="s">
        <v>1</v>
      </c>
      <c r="T553" s="175" t="s">
        <v>1</v>
      </c>
      <c r="U553" s="177">
        <v>310261.25</v>
      </c>
      <c r="V553" s="175" t="s">
        <v>1</v>
      </c>
      <c r="W553" s="177">
        <v>167063.75</v>
      </c>
      <c r="X553" s="175" t="s">
        <v>1</v>
      </c>
      <c r="Y553" s="177">
        <v>100238.25</v>
      </c>
      <c r="Z553" s="179">
        <v>44203</v>
      </c>
    </row>
    <row r="554" spans="1:26" ht="25.5" x14ac:dyDescent="0.25">
      <c r="A554" s="174">
        <v>3</v>
      </c>
      <c r="B554" s="175" t="s">
        <v>1453</v>
      </c>
      <c r="C554" s="175" t="s">
        <v>1454</v>
      </c>
      <c r="D554" s="175" t="s">
        <v>104</v>
      </c>
      <c r="E554" s="176">
        <v>43929</v>
      </c>
      <c r="F554" s="175" t="s">
        <v>1455</v>
      </c>
      <c r="G554" s="175" t="s">
        <v>1456</v>
      </c>
      <c r="H554" s="175"/>
      <c r="I554" s="175">
        <v>1</v>
      </c>
      <c r="J554" s="175">
        <v>26</v>
      </c>
      <c r="K554" s="177">
        <v>509118</v>
      </c>
      <c r="L554" s="177">
        <v>478055.5</v>
      </c>
      <c r="M554" s="177">
        <v>334638.84999999998</v>
      </c>
      <c r="N554" s="175" t="s">
        <v>1</v>
      </c>
      <c r="O554" s="175" t="s">
        <v>1</v>
      </c>
      <c r="P554" s="175" t="s">
        <v>1</v>
      </c>
      <c r="Q554" s="175" t="s">
        <v>1</v>
      </c>
      <c r="R554" s="178" t="s">
        <v>2201</v>
      </c>
      <c r="S554" s="175" t="s">
        <v>1</v>
      </c>
      <c r="T554" s="175" t="s">
        <v>1</v>
      </c>
      <c r="U554" s="177">
        <v>334638.84999999998</v>
      </c>
      <c r="V554" s="175" t="s">
        <v>1</v>
      </c>
      <c r="W554" s="177">
        <v>143416.65</v>
      </c>
      <c r="X554" s="175" t="s">
        <v>1</v>
      </c>
      <c r="Y554" s="177">
        <v>31062.5</v>
      </c>
      <c r="Z554" s="179">
        <v>44203</v>
      </c>
    </row>
    <row r="555" spans="1:26" ht="51" x14ac:dyDescent="0.25">
      <c r="A555" s="174">
        <v>3</v>
      </c>
      <c r="B555" s="175" t="s">
        <v>1457</v>
      </c>
      <c r="C555" s="175" t="s">
        <v>1458</v>
      </c>
      <c r="D555" s="175" t="s">
        <v>40</v>
      </c>
      <c r="E555" s="176">
        <v>43850</v>
      </c>
      <c r="F555" s="175" t="s">
        <v>2327</v>
      </c>
      <c r="G555" s="175" t="s">
        <v>285</v>
      </c>
      <c r="H555" s="175"/>
      <c r="I555" s="175">
        <v>1</v>
      </c>
      <c r="J555" s="175">
        <v>34</v>
      </c>
      <c r="K555" s="177">
        <v>652419.4</v>
      </c>
      <c r="L555" s="177">
        <v>652419.4</v>
      </c>
      <c r="M555" s="177">
        <v>424072.6</v>
      </c>
      <c r="N555" s="175" t="s">
        <v>1</v>
      </c>
      <c r="O555" s="175" t="s">
        <v>1</v>
      </c>
      <c r="P555" s="175" t="s">
        <v>1</v>
      </c>
      <c r="Q555" s="175" t="s">
        <v>1</v>
      </c>
      <c r="R555" s="178" t="s">
        <v>2201</v>
      </c>
      <c r="S555" s="175" t="s">
        <v>1</v>
      </c>
      <c r="T555" s="175" t="s">
        <v>1</v>
      </c>
      <c r="U555" s="177">
        <v>424072.6</v>
      </c>
      <c r="V555" s="175" t="s">
        <v>1</v>
      </c>
      <c r="W555" s="177">
        <v>228346.8</v>
      </c>
      <c r="X555" s="175" t="s">
        <v>1</v>
      </c>
      <c r="Y555" s="175" t="s">
        <v>1</v>
      </c>
      <c r="Z555" s="179">
        <v>44203</v>
      </c>
    </row>
    <row r="556" spans="1:26" ht="38.25" x14ac:dyDescent="0.25">
      <c r="A556" s="174">
        <v>3</v>
      </c>
      <c r="B556" s="175" t="s">
        <v>1459</v>
      </c>
      <c r="C556" s="175" t="s">
        <v>1460</v>
      </c>
      <c r="D556" s="175" t="s">
        <v>40</v>
      </c>
      <c r="E556" s="176">
        <v>43844</v>
      </c>
      <c r="F556" s="175" t="s">
        <v>2338</v>
      </c>
      <c r="G556" s="175" t="s">
        <v>1462</v>
      </c>
      <c r="H556" s="175"/>
      <c r="I556" s="175">
        <v>1</v>
      </c>
      <c r="J556" s="175">
        <v>36</v>
      </c>
      <c r="K556" s="177">
        <v>600000</v>
      </c>
      <c r="L556" s="177">
        <v>600000</v>
      </c>
      <c r="M556" s="177">
        <v>346800</v>
      </c>
      <c r="N556" s="175" t="s">
        <v>1</v>
      </c>
      <c r="O556" s="175" t="s">
        <v>1</v>
      </c>
      <c r="P556" s="175" t="s">
        <v>1</v>
      </c>
      <c r="Q556" s="177">
        <v>208200</v>
      </c>
      <c r="R556" s="178" t="s">
        <v>2310</v>
      </c>
      <c r="S556" s="175" t="s">
        <v>1</v>
      </c>
      <c r="T556" s="175" t="s">
        <v>1</v>
      </c>
      <c r="U556" s="177">
        <v>555000</v>
      </c>
      <c r="V556" s="175" t="s">
        <v>1</v>
      </c>
      <c r="W556" s="177">
        <v>45000</v>
      </c>
      <c r="X556" s="175" t="s">
        <v>1</v>
      </c>
      <c r="Y556" s="175" t="s">
        <v>1</v>
      </c>
      <c r="Z556" s="179">
        <v>44203</v>
      </c>
    </row>
    <row r="557" spans="1:26" ht="38.25" x14ac:dyDescent="0.25">
      <c r="A557" s="174">
        <v>3</v>
      </c>
      <c r="B557" s="175" t="s">
        <v>1463</v>
      </c>
      <c r="C557" s="175" t="s">
        <v>1464</v>
      </c>
      <c r="D557" s="175" t="s">
        <v>40</v>
      </c>
      <c r="E557" s="176">
        <v>43850</v>
      </c>
      <c r="F557" s="175" t="s">
        <v>2327</v>
      </c>
      <c r="G557" s="175" t="s">
        <v>285</v>
      </c>
      <c r="H557" s="175" t="s">
        <v>1465</v>
      </c>
      <c r="I557" s="175">
        <v>1</v>
      </c>
      <c r="J557" s="175">
        <v>36</v>
      </c>
      <c r="K557" s="177">
        <v>537667.06999999995</v>
      </c>
      <c r="L557" s="177">
        <v>537667.06999999995</v>
      </c>
      <c r="M557" s="177">
        <v>310771.56</v>
      </c>
      <c r="N557" s="175" t="s">
        <v>1</v>
      </c>
      <c r="O557" s="175" t="s">
        <v>1</v>
      </c>
      <c r="P557" s="175" t="s">
        <v>1</v>
      </c>
      <c r="Q557" s="177">
        <v>186570.47</v>
      </c>
      <c r="R557" s="178" t="s">
        <v>2310</v>
      </c>
      <c r="S557" s="175" t="s">
        <v>1</v>
      </c>
      <c r="T557" s="175" t="s">
        <v>1</v>
      </c>
      <c r="U557" s="177">
        <v>497342.03</v>
      </c>
      <c r="V557" s="175" t="s">
        <v>1</v>
      </c>
      <c r="W557" s="177">
        <v>40325.040000000001</v>
      </c>
      <c r="X557" s="175" t="s">
        <v>1</v>
      </c>
      <c r="Y557" s="175" t="s">
        <v>1</v>
      </c>
      <c r="Z557" s="179">
        <v>44203</v>
      </c>
    </row>
    <row r="558" spans="1:26" ht="63.75" x14ac:dyDescent="0.25">
      <c r="A558" s="174">
        <v>3</v>
      </c>
      <c r="B558" s="175" t="s">
        <v>1466</v>
      </c>
      <c r="C558" s="175" t="s">
        <v>1467</v>
      </c>
      <c r="D558" s="175" t="s">
        <v>40</v>
      </c>
      <c r="E558" s="176">
        <v>43844</v>
      </c>
      <c r="F558" s="175" t="s">
        <v>2327</v>
      </c>
      <c r="G558" s="175" t="s">
        <v>285</v>
      </c>
      <c r="H558" s="175"/>
      <c r="I558" s="175">
        <v>1</v>
      </c>
      <c r="J558" s="175">
        <v>36</v>
      </c>
      <c r="K558" s="177">
        <v>709164.67</v>
      </c>
      <c r="L558" s="177">
        <v>709164.67</v>
      </c>
      <c r="M558" s="177">
        <v>460957.04</v>
      </c>
      <c r="N558" s="175" t="s">
        <v>1</v>
      </c>
      <c r="O558" s="175" t="s">
        <v>1</v>
      </c>
      <c r="P558" s="175" t="s">
        <v>1</v>
      </c>
      <c r="Q558" s="175" t="s">
        <v>1</v>
      </c>
      <c r="R558" s="178" t="s">
        <v>2201</v>
      </c>
      <c r="S558" s="175" t="s">
        <v>1</v>
      </c>
      <c r="T558" s="175" t="s">
        <v>1</v>
      </c>
      <c r="U558" s="177">
        <v>460957.04</v>
      </c>
      <c r="V558" s="175" t="s">
        <v>1</v>
      </c>
      <c r="W558" s="177">
        <v>248207.63</v>
      </c>
      <c r="X558" s="175" t="s">
        <v>1</v>
      </c>
      <c r="Y558" s="175" t="s">
        <v>1</v>
      </c>
      <c r="Z558" s="179">
        <v>44203</v>
      </c>
    </row>
    <row r="559" spans="1:26" ht="51" x14ac:dyDescent="0.25">
      <c r="A559" s="174">
        <v>3</v>
      </c>
      <c r="B559" s="175" t="s">
        <v>1468</v>
      </c>
      <c r="C559" s="175" t="s">
        <v>1469</v>
      </c>
      <c r="D559" s="175" t="s">
        <v>40</v>
      </c>
      <c r="E559" s="176">
        <v>43850</v>
      </c>
      <c r="F559" s="175" t="s">
        <v>2327</v>
      </c>
      <c r="G559" s="175" t="s">
        <v>285</v>
      </c>
      <c r="H559" s="175"/>
      <c r="I559" s="175">
        <v>1</v>
      </c>
      <c r="J559" s="175">
        <v>36</v>
      </c>
      <c r="K559" s="177">
        <v>596311.62</v>
      </c>
      <c r="L559" s="177">
        <v>596311.62</v>
      </c>
      <c r="M559" s="177">
        <v>387602.54</v>
      </c>
      <c r="N559" s="175" t="s">
        <v>1</v>
      </c>
      <c r="O559" s="175" t="s">
        <v>1</v>
      </c>
      <c r="P559" s="175" t="s">
        <v>1</v>
      </c>
      <c r="Q559" s="175" t="s">
        <v>1</v>
      </c>
      <c r="R559" s="178" t="s">
        <v>2201</v>
      </c>
      <c r="S559" s="175" t="s">
        <v>1</v>
      </c>
      <c r="T559" s="175" t="s">
        <v>1</v>
      </c>
      <c r="U559" s="177">
        <v>387602.54</v>
      </c>
      <c r="V559" s="175" t="s">
        <v>1</v>
      </c>
      <c r="W559" s="177">
        <v>208709.08</v>
      </c>
      <c r="X559" s="175" t="s">
        <v>1</v>
      </c>
      <c r="Y559" s="175" t="s">
        <v>1</v>
      </c>
      <c r="Z559" s="179">
        <v>44203</v>
      </c>
    </row>
    <row r="560" spans="1:26" ht="51" x14ac:dyDescent="0.25">
      <c r="A560" s="174">
        <v>3</v>
      </c>
      <c r="B560" s="175" t="s">
        <v>1470</v>
      </c>
      <c r="C560" s="175" t="s">
        <v>1471</v>
      </c>
      <c r="D560" s="175" t="s">
        <v>104</v>
      </c>
      <c r="E560" s="176">
        <v>43928</v>
      </c>
      <c r="F560" s="175" t="s">
        <v>2327</v>
      </c>
      <c r="G560" s="175" t="s">
        <v>285</v>
      </c>
      <c r="H560" s="175"/>
      <c r="I560" s="175">
        <v>1</v>
      </c>
      <c r="J560" s="175">
        <v>36</v>
      </c>
      <c r="K560" s="177">
        <v>675370.69</v>
      </c>
      <c r="L560" s="177">
        <v>675370.69</v>
      </c>
      <c r="M560" s="177">
        <v>438990.94</v>
      </c>
      <c r="N560" s="175" t="s">
        <v>1</v>
      </c>
      <c r="O560" s="175" t="s">
        <v>1</v>
      </c>
      <c r="P560" s="175" t="s">
        <v>1</v>
      </c>
      <c r="Q560" s="175" t="s">
        <v>1</v>
      </c>
      <c r="R560" s="178" t="s">
        <v>2201</v>
      </c>
      <c r="S560" s="175" t="s">
        <v>1</v>
      </c>
      <c r="T560" s="175" t="s">
        <v>1</v>
      </c>
      <c r="U560" s="177">
        <v>675370.69</v>
      </c>
      <c r="V560" s="177">
        <v>236379.75</v>
      </c>
      <c r="W560" s="175" t="s">
        <v>1</v>
      </c>
      <c r="X560" s="175" t="s">
        <v>1</v>
      </c>
      <c r="Y560" s="175" t="s">
        <v>1</v>
      </c>
      <c r="Z560" s="179">
        <v>44203</v>
      </c>
    </row>
    <row r="561" spans="1:26" ht="25.5" x14ac:dyDescent="0.25">
      <c r="A561" s="174">
        <v>3</v>
      </c>
      <c r="B561" s="175" t="s">
        <v>1472</v>
      </c>
      <c r="C561" s="175" t="s">
        <v>1473</v>
      </c>
      <c r="D561" s="175" t="s">
        <v>40</v>
      </c>
      <c r="E561" s="176">
        <v>43844</v>
      </c>
      <c r="F561" s="175" t="s">
        <v>157</v>
      </c>
      <c r="G561" s="175" t="s">
        <v>158</v>
      </c>
      <c r="H561" s="175" t="s">
        <v>1474</v>
      </c>
      <c r="I561" s="175">
        <v>3</v>
      </c>
      <c r="J561" s="175">
        <v>36</v>
      </c>
      <c r="K561" s="177">
        <v>648648</v>
      </c>
      <c r="L561" s="177">
        <v>648648</v>
      </c>
      <c r="M561" s="177">
        <v>374918.54</v>
      </c>
      <c r="N561" s="175" t="s">
        <v>1</v>
      </c>
      <c r="O561" s="175" t="s">
        <v>1</v>
      </c>
      <c r="P561" s="175" t="s">
        <v>1</v>
      </c>
      <c r="Q561" s="177">
        <v>225080.86</v>
      </c>
      <c r="R561" s="178" t="s">
        <v>2310</v>
      </c>
      <c r="S561" s="175" t="s">
        <v>1</v>
      </c>
      <c r="T561" s="175" t="s">
        <v>1</v>
      </c>
      <c r="U561" s="177">
        <v>609729.12</v>
      </c>
      <c r="V561" s="177">
        <v>9729.7199999999993</v>
      </c>
      <c r="W561" s="177">
        <v>38918.879999999997</v>
      </c>
      <c r="X561" s="175" t="s">
        <v>1</v>
      </c>
      <c r="Y561" s="175" t="s">
        <v>1</v>
      </c>
      <c r="Z561" s="179">
        <v>44203</v>
      </c>
    </row>
    <row r="562" spans="1:26" ht="38.25" x14ac:dyDescent="0.25">
      <c r="A562" s="174">
        <v>3</v>
      </c>
      <c r="B562" s="175" t="s">
        <v>1475</v>
      </c>
      <c r="C562" s="175" t="s">
        <v>1476</v>
      </c>
      <c r="D562" s="175" t="s">
        <v>40</v>
      </c>
      <c r="E562" s="176">
        <v>43850</v>
      </c>
      <c r="F562" s="175" t="s">
        <v>54</v>
      </c>
      <c r="G562" s="175" t="s">
        <v>55</v>
      </c>
      <c r="H562" s="175" t="s">
        <v>1477</v>
      </c>
      <c r="I562" s="175">
        <v>3</v>
      </c>
      <c r="J562" s="175">
        <v>36</v>
      </c>
      <c r="K562" s="177">
        <v>444710.13</v>
      </c>
      <c r="L562" s="177">
        <v>422000</v>
      </c>
      <c r="M562" s="177">
        <v>243916.01</v>
      </c>
      <c r="N562" s="175" t="s">
        <v>1</v>
      </c>
      <c r="O562" s="175" t="s">
        <v>1</v>
      </c>
      <c r="P562" s="175" t="s">
        <v>1</v>
      </c>
      <c r="Q562" s="177">
        <v>146433.99</v>
      </c>
      <c r="R562" s="178" t="s">
        <v>2310</v>
      </c>
      <c r="S562" s="175" t="s">
        <v>1</v>
      </c>
      <c r="T562" s="175" t="s">
        <v>1</v>
      </c>
      <c r="U562" s="177">
        <v>390350</v>
      </c>
      <c r="V562" s="175" t="s">
        <v>1</v>
      </c>
      <c r="W562" s="177">
        <v>31650</v>
      </c>
      <c r="X562" s="175" t="s">
        <v>1</v>
      </c>
      <c r="Y562" s="177">
        <v>22710.13</v>
      </c>
      <c r="Z562" s="179">
        <v>44203</v>
      </c>
    </row>
    <row r="563" spans="1:26" ht="51" x14ac:dyDescent="0.25">
      <c r="A563" s="174">
        <v>3</v>
      </c>
      <c r="B563" s="175" t="s">
        <v>1478</v>
      </c>
      <c r="C563" s="175" t="s">
        <v>1479</v>
      </c>
      <c r="D563" s="175" t="s">
        <v>40</v>
      </c>
      <c r="E563" s="176">
        <v>43850</v>
      </c>
      <c r="F563" s="175" t="s">
        <v>54</v>
      </c>
      <c r="G563" s="175" t="s">
        <v>55</v>
      </c>
      <c r="H563" s="175" t="s">
        <v>1017</v>
      </c>
      <c r="I563" s="175">
        <v>3</v>
      </c>
      <c r="J563" s="175">
        <v>36</v>
      </c>
      <c r="K563" s="177">
        <v>559993.49</v>
      </c>
      <c r="L563" s="177">
        <v>559993.49</v>
      </c>
      <c r="M563" s="177">
        <v>323676.24</v>
      </c>
      <c r="N563" s="175" t="s">
        <v>1</v>
      </c>
      <c r="O563" s="175" t="s">
        <v>1</v>
      </c>
      <c r="P563" s="175" t="s">
        <v>1</v>
      </c>
      <c r="Q563" s="177">
        <v>194317.74</v>
      </c>
      <c r="R563" s="178" t="s">
        <v>2310</v>
      </c>
      <c r="S563" s="175" t="s">
        <v>1</v>
      </c>
      <c r="T563" s="175" t="s">
        <v>1</v>
      </c>
      <c r="U563" s="177">
        <v>528088.82999999996</v>
      </c>
      <c r="V563" s="177">
        <v>10094.85</v>
      </c>
      <c r="W563" s="177">
        <v>31904.66</v>
      </c>
      <c r="X563" s="175" t="s">
        <v>1</v>
      </c>
      <c r="Y563" s="175" t="s">
        <v>1</v>
      </c>
      <c r="Z563" s="179">
        <v>44203</v>
      </c>
    </row>
    <row r="564" spans="1:26" ht="25.5" x14ac:dyDescent="0.25">
      <c r="A564" s="174">
        <v>3</v>
      </c>
      <c r="B564" s="175" t="s">
        <v>1480</v>
      </c>
      <c r="C564" s="175" t="s">
        <v>1481</v>
      </c>
      <c r="D564" s="175" t="s">
        <v>40</v>
      </c>
      <c r="E564" s="176">
        <v>43850</v>
      </c>
      <c r="F564" s="175" t="s">
        <v>54</v>
      </c>
      <c r="G564" s="175" t="s">
        <v>55</v>
      </c>
      <c r="H564" s="175" t="s">
        <v>1482</v>
      </c>
      <c r="I564" s="175">
        <v>1</v>
      </c>
      <c r="J564" s="175">
        <v>36</v>
      </c>
      <c r="K564" s="177">
        <v>629915.17000000004</v>
      </c>
      <c r="L564" s="177">
        <v>629915.17000000004</v>
      </c>
      <c r="M564" s="177">
        <v>364090.95</v>
      </c>
      <c r="N564" s="175" t="s">
        <v>1</v>
      </c>
      <c r="O564" s="175" t="s">
        <v>1</v>
      </c>
      <c r="P564" s="175" t="s">
        <v>1</v>
      </c>
      <c r="Q564" s="177">
        <v>218580.58</v>
      </c>
      <c r="R564" s="178" t="s">
        <v>2310</v>
      </c>
      <c r="S564" s="175" t="s">
        <v>1</v>
      </c>
      <c r="T564" s="175" t="s">
        <v>1</v>
      </c>
      <c r="U564" s="177">
        <v>594494.64</v>
      </c>
      <c r="V564" s="177">
        <v>11823.11</v>
      </c>
      <c r="W564" s="177">
        <v>35420.53</v>
      </c>
      <c r="X564" s="175" t="s">
        <v>1</v>
      </c>
      <c r="Y564" s="175" t="s">
        <v>1</v>
      </c>
      <c r="Z564" s="179">
        <v>44203</v>
      </c>
    </row>
    <row r="565" spans="1:26" ht="51" x14ac:dyDescent="0.25">
      <c r="A565" s="174">
        <v>3</v>
      </c>
      <c r="B565" s="175" t="s">
        <v>1483</v>
      </c>
      <c r="C565" s="175" t="s">
        <v>1484</v>
      </c>
      <c r="D565" s="175" t="s">
        <v>40</v>
      </c>
      <c r="E565" s="176">
        <v>43850</v>
      </c>
      <c r="F565" s="175" t="s">
        <v>54</v>
      </c>
      <c r="G565" s="175" t="s">
        <v>55</v>
      </c>
      <c r="H565" s="175"/>
      <c r="I565" s="175">
        <v>3</v>
      </c>
      <c r="J565" s="175">
        <v>36</v>
      </c>
      <c r="K565" s="177">
        <v>555354</v>
      </c>
      <c r="L565" s="177">
        <v>555354</v>
      </c>
      <c r="M565" s="177">
        <v>320995</v>
      </c>
      <c r="N565" s="175" t="s">
        <v>1</v>
      </c>
      <c r="O565" s="175" t="s">
        <v>1</v>
      </c>
      <c r="P565" s="175" t="s">
        <v>1</v>
      </c>
      <c r="Q565" s="177">
        <v>192648</v>
      </c>
      <c r="R565" s="178" t="s">
        <v>2310</v>
      </c>
      <c r="S565" s="175" t="s">
        <v>1</v>
      </c>
      <c r="T565" s="175" t="s">
        <v>1</v>
      </c>
      <c r="U565" s="177">
        <v>527591</v>
      </c>
      <c r="V565" s="177">
        <v>13948</v>
      </c>
      <c r="W565" s="177">
        <v>27763</v>
      </c>
      <c r="X565" s="175" t="s">
        <v>1</v>
      </c>
      <c r="Y565" s="175" t="s">
        <v>1</v>
      </c>
      <c r="Z565" s="179">
        <v>44203</v>
      </c>
    </row>
    <row r="566" spans="1:26" ht="51" x14ac:dyDescent="0.25">
      <c r="A566" s="174">
        <v>3</v>
      </c>
      <c r="B566" s="175" t="s">
        <v>1485</v>
      </c>
      <c r="C566" s="175" t="s">
        <v>1486</v>
      </c>
      <c r="D566" s="175" t="s">
        <v>104</v>
      </c>
      <c r="E566" s="176">
        <v>44082</v>
      </c>
      <c r="F566" s="175" t="s">
        <v>1149</v>
      </c>
      <c r="G566" s="175" t="s">
        <v>1150</v>
      </c>
      <c r="H566" s="175" t="s">
        <v>1151</v>
      </c>
      <c r="I566" s="175">
        <v>2</v>
      </c>
      <c r="J566" s="175">
        <v>24</v>
      </c>
      <c r="K566" s="177">
        <v>848841.58</v>
      </c>
      <c r="L566" s="177">
        <v>791914.12</v>
      </c>
      <c r="M566" s="177">
        <v>586872.72</v>
      </c>
      <c r="N566" s="175" t="s">
        <v>1</v>
      </c>
      <c r="O566" s="175" t="s">
        <v>1</v>
      </c>
      <c r="P566" s="175" t="s">
        <v>1</v>
      </c>
      <c r="Q566" s="175" t="s">
        <v>1</v>
      </c>
      <c r="R566" s="178" t="s">
        <v>2201</v>
      </c>
      <c r="S566" s="175" t="s">
        <v>1</v>
      </c>
      <c r="T566" s="175" t="s">
        <v>1</v>
      </c>
      <c r="U566" s="177">
        <v>586872.72</v>
      </c>
      <c r="V566" s="175" t="s">
        <v>1</v>
      </c>
      <c r="W566" s="177">
        <v>205041.4</v>
      </c>
      <c r="X566" s="175" t="s">
        <v>1</v>
      </c>
      <c r="Y566" s="177">
        <v>56927.46</v>
      </c>
      <c r="Z566" s="179">
        <v>44203</v>
      </c>
    </row>
    <row r="567" spans="1:26" ht="89.25" x14ac:dyDescent="0.25">
      <c r="A567" s="174">
        <v>3</v>
      </c>
      <c r="B567" s="175" t="s">
        <v>1487</v>
      </c>
      <c r="C567" s="175" t="s">
        <v>1488</v>
      </c>
      <c r="D567" s="175" t="s">
        <v>40</v>
      </c>
      <c r="E567" s="176">
        <v>43844</v>
      </c>
      <c r="F567" s="175" t="s">
        <v>54</v>
      </c>
      <c r="G567" s="175" t="s">
        <v>55</v>
      </c>
      <c r="H567" s="175"/>
      <c r="I567" s="175">
        <v>1</v>
      </c>
      <c r="J567" s="175">
        <v>36</v>
      </c>
      <c r="K567" s="177">
        <v>648000</v>
      </c>
      <c r="L567" s="177">
        <v>648000</v>
      </c>
      <c r="M567" s="177">
        <v>599400</v>
      </c>
      <c r="N567" s="175" t="s">
        <v>1</v>
      </c>
      <c r="O567" s="175" t="s">
        <v>1</v>
      </c>
      <c r="P567" s="175" t="s">
        <v>1</v>
      </c>
      <c r="Q567" s="177">
        <v>48600</v>
      </c>
      <c r="R567" s="178" t="s">
        <v>2310</v>
      </c>
      <c r="S567" s="175" t="s">
        <v>1</v>
      </c>
      <c r="T567" s="175" t="s">
        <v>1</v>
      </c>
      <c r="U567" s="177">
        <v>648000</v>
      </c>
      <c r="V567" s="175" t="s">
        <v>1</v>
      </c>
      <c r="W567" s="175" t="s">
        <v>1</v>
      </c>
      <c r="X567" s="175" t="s">
        <v>1</v>
      </c>
      <c r="Y567" s="175" t="s">
        <v>1</v>
      </c>
      <c r="Z567" s="179">
        <v>44203</v>
      </c>
    </row>
    <row r="568" spans="1:26" ht="51" x14ac:dyDescent="0.25">
      <c r="A568" s="174">
        <v>3</v>
      </c>
      <c r="B568" s="175" t="s">
        <v>1489</v>
      </c>
      <c r="C568" s="175" t="s">
        <v>1490</v>
      </c>
      <c r="D568" s="175" t="s">
        <v>40</v>
      </c>
      <c r="E568" s="176">
        <v>43845</v>
      </c>
      <c r="F568" s="175" t="s">
        <v>54</v>
      </c>
      <c r="G568" s="175" t="s">
        <v>55</v>
      </c>
      <c r="H568" s="175"/>
      <c r="I568" s="175">
        <v>1</v>
      </c>
      <c r="J568" s="175">
        <v>26</v>
      </c>
      <c r="K568" s="177">
        <v>645679.91</v>
      </c>
      <c r="L568" s="177">
        <v>612331.91</v>
      </c>
      <c r="M568" s="177">
        <v>566407.02</v>
      </c>
      <c r="N568" s="175" t="s">
        <v>1</v>
      </c>
      <c r="O568" s="175" t="s">
        <v>1</v>
      </c>
      <c r="P568" s="175" t="s">
        <v>1</v>
      </c>
      <c r="Q568" s="175" t="s">
        <v>1</v>
      </c>
      <c r="R568" s="178" t="s">
        <v>2201</v>
      </c>
      <c r="S568" s="175" t="s">
        <v>1</v>
      </c>
      <c r="T568" s="175" t="s">
        <v>1</v>
      </c>
      <c r="U568" s="177">
        <v>612331.91</v>
      </c>
      <c r="V568" s="177">
        <v>45924.89</v>
      </c>
      <c r="W568" s="175" t="s">
        <v>1</v>
      </c>
      <c r="X568" s="177">
        <v>33348</v>
      </c>
      <c r="Y568" s="175" t="s">
        <v>1</v>
      </c>
      <c r="Z568" s="179">
        <v>44203</v>
      </c>
    </row>
    <row r="569" spans="1:26" ht="63.75" x14ac:dyDescent="0.25">
      <c r="A569" s="174">
        <v>3</v>
      </c>
      <c r="B569" s="175" t="s">
        <v>1491</v>
      </c>
      <c r="C569" s="175" t="s">
        <v>1492</v>
      </c>
      <c r="D569" s="175" t="s">
        <v>40</v>
      </c>
      <c r="E569" s="176">
        <v>43920</v>
      </c>
      <c r="F569" s="175" t="s">
        <v>784</v>
      </c>
      <c r="G569" s="175" t="s">
        <v>785</v>
      </c>
      <c r="H569" s="175" t="s">
        <v>464</v>
      </c>
      <c r="I569" s="175">
        <v>2</v>
      </c>
      <c r="J569" s="175">
        <v>36</v>
      </c>
      <c r="K569" s="177">
        <v>855677.98</v>
      </c>
      <c r="L569" s="177">
        <v>847036.65</v>
      </c>
      <c r="M569" s="177">
        <v>599024.31999999995</v>
      </c>
      <c r="N569" s="175" t="s">
        <v>1</v>
      </c>
      <c r="O569" s="175" t="s">
        <v>1</v>
      </c>
      <c r="P569" s="175" t="s">
        <v>1</v>
      </c>
      <c r="Q569" s="175" t="s">
        <v>1</v>
      </c>
      <c r="R569" s="178" t="s">
        <v>2201</v>
      </c>
      <c r="S569" s="175" t="s">
        <v>1</v>
      </c>
      <c r="T569" s="175" t="s">
        <v>1</v>
      </c>
      <c r="U569" s="177">
        <v>599024.31999999995</v>
      </c>
      <c r="V569" s="175" t="s">
        <v>1</v>
      </c>
      <c r="W569" s="177">
        <v>248012.33</v>
      </c>
      <c r="X569" s="175" t="s">
        <v>1</v>
      </c>
      <c r="Y569" s="177">
        <v>8641.33</v>
      </c>
      <c r="Z569" s="179">
        <v>44203</v>
      </c>
    </row>
    <row r="570" spans="1:26" ht="63.75" x14ac:dyDescent="0.25">
      <c r="A570" s="174">
        <v>3</v>
      </c>
      <c r="B570" s="175" t="s">
        <v>1493</v>
      </c>
      <c r="C570" s="175" t="s">
        <v>1494</v>
      </c>
      <c r="D570" s="175" t="s">
        <v>40</v>
      </c>
      <c r="E570" s="176">
        <v>43844</v>
      </c>
      <c r="F570" s="175" t="s">
        <v>1252</v>
      </c>
      <c r="G570" s="175" t="s">
        <v>1253</v>
      </c>
      <c r="H570" s="175" t="s">
        <v>101</v>
      </c>
      <c r="I570" s="175">
        <v>2</v>
      </c>
      <c r="J570" s="175">
        <v>36</v>
      </c>
      <c r="K570" s="177">
        <v>755198.32</v>
      </c>
      <c r="L570" s="177">
        <v>719498.32</v>
      </c>
      <c r="M570" s="177">
        <v>515088.84</v>
      </c>
      <c r="N570" s="175" t="s">
        <v>1</v>
      </c>
      <c r="O570" s="175" t="s">
        <v>1</v>
      </c>
      <c r="P570" s="175" t="s">
        <v>1</v>
      </c>
      <c r="Q570" s="175" t="s">
        <v>1</v>
      </c>
      <c r="R570" s="178" t="s">
        <v>2201</v>
      </c>
      <c r="S570" s="175" t="s">
        <v>1</v>
      </c>
      <c r="T570" s="175" t="s">
        <v>1</v>
      </c>
      <c r="U570" s="177">
        <v>515088.84</v>
      </c>
      <c r="V570" s="175" t="s">
        <v>1</v>
      </c>
      <c r="W570" s="177">
        <v>204409.48</v>
      </c>
      <c r="X570" s="175" t="s">
        <v>1</v>
      </c>
      <c r="Y570" s="177">
        <v>35700</v>
      </c>
      <c r="Z570" s="179">
        <v>44203</v>
      </c>
    </row>
    <row r="571" spans="1:26" ht="63.75" x14ac:dyDescent="0.25">
      <c r="A571" s="174">
        <v>3</v>
      </c>
      <c r="B571" s="175" t="s">
        <v>1495</v>
      </c>
      <c r="C571" s="175" t="s">
        <v>1496</v>
      </c>
      <c r="D571" s="175" t="s">
        <v>104</v>
      </c>
      <c r="E571" s="176">
        <v>43964</v>
      </c>
      <c r="F571" s="175" t="s">
        <v>678</v>
      </c>
      <c r="G571" s="175" t="s">
        <v>679</v>
      </c>
      <c r="H571" s="175" t="s">
        <v>1497</v>
      </c>
      <c r="I571" s="175">
        <v>3</v>
      </c>
      <c r="J571" s="175">
        <v>36</v>
      </c>
      <c r="K571" s="177">
        <v>810878.66</v>
      </c>
      <c r="L571" s="177">
        <v>799801.16</v>
      </c>
      <c r="M571" s="177">
        <v>584177.01</v>
      </c>
      <c r="N571" s="175" t="s">
        <v>1</v>
      </c>
      <c r="O571" s="175" t="s">
        <v>1</v>
      </c>
      <c r="P571" s="175" t="s">
        <v>1</v>
      </c>
      <c r="Q571" s="175" t="s">
        <v>1</v>
      </c>
      <c r="R571" s="178" t="s">
        <v>2201</v>
      </c>
      <c r="S571" s="175" t="s">
        <v>1</v>
      </c>
      <c r="T571" s="175" t="s">
        <v>1</v>
      </c>
      <c r="U571" s="177">
        <v>584177.01</v>
      </c>
      <c r="V571" s="175" t="s">
        <v>1</v>
      </c>
      <c r="W571" s="177">
        <v>215624.15</v>
      </c>
      <c r="X571" s="175" t="s">
        <v>1</v>
      </c>
      <c r="Y571" s="177">
        <v>11077.5</v>
      </c>
      <c r="Z571" s="179">
        <v>44203</v>
      </c>
    </row>
    <row r="572" spans="1:26" ht="51" x14ac:dyDescent="0.25">
      <c r="A572" s="174">
        <v>3</v>
      </c>
      <c r="B572" s="175" t="s">
        <v>1498</v>
      </c>
      <c r="C572" s="175" t="s">
        <v>1499</v>
      </c>
      <c r="D572" s="175" t="s">
        <v>104</v>
      </c>
      <c r="E572" s="176">
        <v>44064</v>
      </c>
      <c r="F572" s="175" t="s">
        <v>47</v>
      </c>
      <c r="G572" s="175" t="s">
        <v>48</v>
      </c>
      <c r="H572" s="175"/>
      <c r="I572" s="175">
        <v>3</v>
      </c>
      <c r="J572" s="175">
        <v>36</v>
      </c>
      <c r="K572" s="177">
        <v>645893.75</v>
      </c>
      <c r="L572" s="177">
        <v>645893.75</v>
      </c>
      <c r="M572" s="177">
        <v>373326.58</v>
      </c>
      <c r="N572" s="175" t="s">
        <v>1</v>
      </c>
      <c r="O572" s="175" t="s">
        <v>1</v>
      </c>
      <c r="P572" s="175" t="s">
        <v>1</v>
      </c>
      <c r="Q572" s="177">
        <v>224125.13</v>
      </c>
      <c r="R572" s="178" t="s">
        <v>2310</v>
      </c>
      <c r="S572" s="175" t="s">
        <v>1</v>
      </c>
      <c r="T572" s="175" t="s">
        <v>1</v>
      </c>
      <c r="U572" s="177">
        <v>613599.05000000005</v>
      </c>
      <c r="V572" s="177">
        <v>16147.34</v>
      </c>
      <c r="W572" s="177">
        <v>32294.7</v>
      </c>
      <c r="X572" s="175" t="s">
        <v>1</v>
      </c>
      <c r="Y572" s="175" t="s">
        <v>1</v>
      </c>
      <c r="Z572" s="179">
        <v>44203</v>
      </c>
    </row>
    <row r="573" spans="1:26" ht="63.75" x14ac:dyDescent="0.25">
      <c r="A573" s="174">
        <v>3</v>
      </c>
      <c r="B573" s="175" t="s">
        <v>1500</v>
      </c>
      <c r="C573" s="175" t="s">
        <v>1501</v>
      </c>
      <c r="D573" s="175" t="s">
        <v>104</v>
      </c>
      <c r="E573" s="176">
        <v>44021</v>
      </c>
      <c r="F573" s="175" t="s">
        <v>1167</v>
      </c>
      <c r="G573" s="175" t="s">
        <v>1168</v>
      </c>
      <c r="H573" s="175" t="s">
        <v>1502</v>
      </c>
      <c r="I573" s="175">
        <v>2</v>
      </c>
      <c r="J573" s="175">
        <v>22</v>
      </c>
      <c r="K573" s="177">
        <v>603464.65</v>
      </c>
      <c r="L573" s="177">
        <v>541371.85</v>
      </c>
      <c r="M573" s="177">
        <v>328666.84000000003</v>
      </c>
      <c r="N573" s="175" t="s">
        <v>1</v>
      </c>
      <c r="O573" s="175" t="s">
        <v>1</v>
      </c>
      <c r="P573" s="175" t="s">
        <v>1</v>
      </c>
      <c r="Q573" s="175" t="s">
        <v>1</v>
      </c>
      <c r="R573" s="178" t="s">
        <v>2201</v>
      </c>
      <c r="S573" s="175" t="s">
        <v>1</v>
      </c>
      <c r="T573" s="175" t="s">
        <v>1</v>
      </c>
      <c r="U573" s="177">
        <v>328666.84000000003</v>
      </c>
      <c r="V573" s="175" t="s">
        <v>1</v>
      </c>
      <c r="W573" s="177">
        <v>212705.01</v>
      </c>
      <c r="X573" s="175" t="s">
        <v>1</v>
      </c>
      <c r="Y573" s="177">
        <v>62092.800000000003</v>
      </c>
      <c r="Z573" s="179">
        <v>44203</v>
      </c>
    </row>
    <row r="574" spans="1:26" ht="63.75" x14ac:dyDescent="0.25">
      <c r="A574" s="174">
        <v>3</v>
      </c>
      <c r="B574" s="175" t="s">
        <v>1503</v>
      </c>
      <c r="C574" s="175" t="s">
        <v>1504</v>
      </c>
      <c r="D574" s="175" t="s">
        <v>40</v>
      </c>
      <c r="E574" s="176">
        <v>43844</v>
      </c>
      <c r="F574" s="175" t="s">
        <v>1505</v>
      </c>
      <c r="G574" s="175" t="s">
        <v>1506</v>
      </c>
      <c r="H574" s="175"/>
      <c r="I574" s="175">
        <v>1</v>
      </c>
      <c r="J574" s="175">
        <v>24</v>
      </c>
      <c r="K574" s="177">
        <v>369251</v>
      </c>
      <c r="L574" s="177">
        <v>369251</v>
      </c>
      <c r="M574" s="177">
        <v>240013.15</v>
      </c>
      <c r="N574" s="175" t="s">
        <v>1</v>
      </c>
      <c r="O574" s="175" t="s">
        <v>1</v>
      </c>
      <c r="P574" s="175" t="s">
        <v>1</v>
      </c>
      <c r="Q574" s="175" t="s">
        <v>1</v>
      </c>
      <c r="R574" s="178" t="s">
        <v>2201</v>
      </c>
      <c r="S574" s="175" t="s">
        <v>1</v>
      </c>
      <c r="T574" s="175" t="s">
        <v>1</v>
      </c>
      <c r="U574" s="177">
        <v>240013.15</v>
      </c>
      <c r="V574" s="175" t="s">
        <v>1</v>
      </c>
      <c r="W574" s="177">
        <v>129237.85</v>
      </c>
      <c r="X574" s="175" t="s">
        <v>1</v>
      </c>
      <c r="Y574" s="175" t="s">
        <v>1</v>
      </c>
      <c r="Z574" s="179">
        <v>44203</v>
      </c>
    </row>
    <row r="575" spans="1:26" ht="38.25" x14ac:dyDescent="0.25">
      <c r="A575" s="174">
        <v>3</v>
      </c>
      <c r="B575" s="175" t="s">
        <v>1507</v>
      </c>
      <c r="C575" s="175" t="s">
        <v>1508</v>
      </c>
      <c r="D575" s="175" t="s">
        <v>40</v>
      </c>
      <c r="E575" s="176">
        <v>43846</v>
      </c>
      <c r="F575" s="175" t="s">
        <v>1509</v>
      </c>
      <c r="G575" s="175" t="s">
        <v>1510</v>
      </c>
      <c r="H575" s="175"/>
      <c r="I575" s="175">
        <v>1</v>
      </c>
      <c r="J575" s="175">
        <v>36</v>
      </c>
      <c r="K575" s="177">
        <v>639953</v>
      </c>
      <c r="L575" s="177">
        <v>584597</v>
      </c>
      <c r="M575" s="177">
        <v>379988.05</v>
      </c>
      <c r="N575" s="175" t="s">
        <v>1</v>
      </c>
      <c r="O575" s="175" t="s">
        <v>1</v>
      </c>
      <c r="P575" s="175" t="s">
        <v>1</v>
      </c>
      <c r="Q575" s="175" t="s">
        <v>1</v>
      </c>
      <c r="R575" s="178" t="s">
        <v>2201</v>
      </c>
      <c r="S575" s="175" t="s">
        <v>1</v>
      </c>
      <c r="T575" s="175" t="s">
        <v>1</v>
      </c>
      <c r="U575" s="177">
        <v>379988.05</v>
      </c>
      <c r="V575" s="175" t="s">
        <v>1</v>
      </c>
      <c r="W575" s="177">
        <v>204608.95</v>
      </c>
      <c r="X575" s="175" t="s">
        <v>1</v>
      </c>
      <c r="Y575" s="177">
        <v>55356</v>
      </c>
      <c r="Z575" s="179">
        <v>44203</v>
      </c>
    </row>
    <row r="576" spans="1:26" ht="51" x14ac:dyDescent="0.25">
      <c r="A576" s="174">
        <v>3</v>
      </c>
      <c r="B576" s="175" t="s">
        <v>1511</v>
      </c>
      <c r="C576" s="175" t="s">
        <v>1512</v>
      </c>
      <c r="D576" s="175" t="s">
        <v>104</v>
      </c>
      <c r="E576" s="176">
        <v>43924</v>
      </c>
      <c r="F576" s="175" t="s">
        <v>47</v>
      </c>
      <c r="G576" s="175" t="s">
        <v>48</v>
      </c>
      <c r="H576" s="175"/>
      <c r="I576" s="175">
        <v>2</v>
      </c>
      <c r="J576" s="175">
        <v>36</v>
      </c>
      <c r="K576" s="177">
        <v>645000</v>
      </c>
      <c r="L576" s="177">
        <v>645000</v>
      </c>
      <c r="M576" s="177">
        <v>372810</v>
      </c>
      <c r="N576" s="175" t="s">
        <v>1</v>
      </c>
      <c r="O576" s="175" t="s">
        <v>1</v>
      </c>
      <c r="P576" s="175" t="s">
        <v>1</v>
      </c>
      <c r="Q576" s="177">
        <v>223815</v>
      </c>
      <c r="R576" s="178" t="s">
        <v>2310</v>
      </c>
      <c r="S576" s="175" t="s">
        <v>1</v>
      </c>
      <c r="T576" s="175" t="s">
        <v>1</v>
      </c>
      <c r="U576" s="177">
        <v>625442.43000000005</v>
      </c>
      <c r="V576" s="177">
        <v>28817.43</v>
      </c>
      <c r="W576" s="177">
        <v>19557.57</v>
      </c>
      <c r="X576" s="175" t="s">
        <v>1</v>
      </c>
      <c r="Y576" s="175" t="s">
        <v>1</v>
      </c>
      <c r="Z576" s="179">
        <v>44203</v>
      </c>
    </row>
    <row r="577" spans="1:26" ht="25.5" x14ac:dyDescent="0.25">
      <c r="A577" s="174">
        <v>3</v>
      </c>
      <c r="B577" s="175" t="s">
        <v>1513</v>
      </c>
      <c r="C577" s="175" t="s">
        <v>1514</v>
      </c>
      <c r="D577" s="175" t="s">
        <v>40</v>
      </c>
      <c r="E577" s="176">
        <v>43844</v>
      </c>
      <c r="F577" s="175" t="s">
        <v>47</v>
      </c>
      <c r="G577" s="175" t="s">
        <v>48</v>
      </c>
      <c r="H577" s="175" t="s">
        <v>1154</v>
      </c>
      <c r="I577" s="175">
        <v>1</v>
      </c>
      <c r="J577" s="175">
        <v>36</v>
      </c>
      <c r="K577" s="177">
        <v>624971.36</v>
      </c>
      <c r="L577" s="177">
        <v>624971.36</v>
      </c>
      <c r="M577" s="177">
        <v>531225.66</v>
      </c>
      <c r="N577" s="175" t="s">
        <v>1</v>
      </c>
      <c r="O577" s="175" t="s">
        <v>1</v>
      </c>
      <c r="P577" s="175" t="s">
        <v>1</v>
      </c>
      <c r="Q577" s="177">
        <v>46872.85</v>
      </c>
      <c r="R577" s="178" t="s">
        <v>2310</v>
      </c>
      <c r="S577" s="175" t="s">
        <v>1</v>
      </c>
      <c r="T577" s="175" t="s">
        <v>1</v>
      </c>
      <c r="U577" s="177">
        <v>624971.36</v>
      </c>
      <c r="V577" s="177">
        <v>46872.85</v>
      </c>
      <c r="W577" s="175" t="s">
        <v>1</v>
      </c>
      <c r="X577" s="175" t="s">
        <v>1</v>
      </c>
      <c r="Y577" s="175" t="s">
        <v>1</v>
      </c>
      <c r="Z577" s="179">
        <v>44203</v>
      </c>
    </row>
    <row r="578" spans="1:26" ht="25.5" x14ac:dyDescent="0.25">
      <c r="A578" s="174">
        <v>3</v>
      </c>
      <c r="B578" s="175" t="s">
        <v>1515</v>
      </c>
      <c r="C578" s="175" t="s">
        <v>1516</v>
      </c>
      <c r="D578" s="175" t="s">
        <v>104</v>
      </c>
      <c r="E578" s="176">
        <v>44082</v>
      </c>
      <c r="F578" s="175" t="s">
        <v>590</v>
      </c>
      <c r="G578" s="175" t="s">
        <v>591</v>
      </c>
      <c r="H578" s="175"/>
      <c r="I578" s="175">
        <v>1</v>
      </c>
      <c r="J578" s="175">
        <v>36</v>
      </c>
      <c r="K578" s="177">
        <v>616396.03</v>
      </c>
      <c r="L578" s="177">
        <v>604434</v>
      </c>
      <c r="M578" s="177">
        <v>425783.82</v>
      </c>
      <c r="N578" s="175" t="s">
        <v>1</v>
      </c>
      <c r="O578" s="175" t="s">
        <v>1</v>
      </c>
      <c r="P578" s="175" t="s">
        <v>1</v>
      </c>
      <c r="Q578" s="175" t="s">
        <v>1</v>
      </c>
      <c r="R578" s="178" t="s">
        <v>2201</v>
      </c>
      <c r="S578" s="175" t="s">
        <v>1</v>
      </c>
      <c r="T578" s="175" t="s">
        <v>1</v>
      </c>
      <c r="U578" s="177">
        <v>425783.82</v>
      </c>
      <c r="V578" s="175" t="s">
        <v>1</v>
      </c>
      <c r="W578" s="177">
        <v>178650.18</v>
      </c>
      <c r="X578" s="175" t="s">
        <v>1</v>
      </c>
      <c r="Y578" s="177">
        <v>11962.03</v>
      </c>
      <c r="Z578" s="179">
        <v>44203</v>
      </c>
    </row>
    <row r="579" spans="1:26" ht="38.25" x14ac:dyDescent="0.25">
      <c r="A579" s="174">
        <v>3</v>
      </c>
      <c r="B579" s="175" t="s">
        <v>1517</v>
      </c>
      <c r="C579" s="175" t="s">
        <v>1518</v>
      </c>
      <c r="D579" s="175" t="s">
        <v>104</v>
      </c>
      <c r="E579" s="176">
        <v>43964</v>
      </c>
      <c r="F579" s="175" t="s">
        <v>678</v>
      </c>
      <c r="G579" s="175" t="s">
        <v>679</v>
      </c>
      <c r="H579" s="175" t="s">
        <v>1519</v>
      </c>
      <c r="I579" s="175">
        <v>2</v>
      </c>
      <c r="J579" s="175">
        <v>36</v>
      </c>
      <c r="K579" s="177">
        <v>747226.2</v>
      </c>
      <c r="L579" s="177">
        <v>733261.2</v>
      </c>
      <c r="M579" s="177">
        <v>531312.06000000006</v>
      </c>
      <c r="N579" s="175" t="s">
        <v>1</v>
      </c>
      <c r="O579" s="175" t="s">
        <v>1</v>
      </c>
      <c r="P579" s="175" t="s">
        <v>1</v>
      </c>
      <c r="Q579" s="175" t="s">
        <v>1</v>
      </c>
      <c r="R579" s="178" t="s">
        <v>2201</v>
      </c>
      <c r="S579" s="175" t="s">
        <v>1</v>
      </c>
      <c r="T579" s="175" t="s">
        <v>1</v>
      </c>
      <c r="U579" s="177">
        <v>531312.06000000006</v>
      </c>
      <c r="V579" s="175" t="s">
        <v>1</v>
      </c>
      <c r="W579" s="177">
        <v>201949.14</v>
      </c>
      <c r="X579" s="175" t="s">
        <v>1</v>
      </c>
      <c r="Y579" s="177">
        <v>13965</v>
      </c>
      <c r="Z579" s="179">
        <v>44203</v>
      </c>
    </row>
    <row r="580" spans="1:26" ht="51" x14ac:dyDescent="0.25">
      <c r="A580" s="174">
        <v>3</v>
      </c>
      <c r="B580" s="175" t="s">
        <v>1520</v>
      </c>
      <c r="C580" s="175" t="s">
        <v>1521</v>
      </c>
      <c r="D580" s="175" t="s">
        <v>40</v>
      </c>
      <c r="E580" s="176">
        <v>43845</v>
      </c>
      <c r="F580" s="175" t="s">
        <v>36</v>
      </c>
      <c r="G580" s="175" t="s">
        <v>37</v>
      </c>
      <c r="H580" s="175" t="s">
        <v>1522</v>
      </c>
      <c r="I580" s="175">
        <v>1</v>
      </c>
      <c r="J580" s="175">
        <v>36</v>
      </c>
      <c r="K580" s="177">
        <v>599998</v>
      </c>
      <c r="L580" s="177">
        <v>589540</v>
      </c>
      <c r="M580" s="177">
        <v>501109.02</v>
      </c>
      <c r="N580" s="175" t="s">
        <v>1</v>
      </c>
      <c r="O580" s="175" t="s">
        <v>1</v>
      </c>
      <c r="P580" s="175" t="s">
        <v>1</v>
      </c>
      <c r="Q580" s="177">
        <v>44215.5</v>
      </c>
      <c r="R580" s="178" t="s">
        <v>2310</v>
      </c>
      <c r="S580" s="175" t="s">
        <v>1</v>
      </c>
      <c r="T580" s="175" t="s">
        <v>1</v>
      </c>
      <c r="U580" s="177">
        <v>545324.52</v>
      </c>
      <c r="V580" s="175" t="s">
        <v>1</v>
      </c>
      <c r="W580" s="177">
        <v>44215.48</v>
      </c>
      <c r="X580" s="177">
        <v>10458</v>
      </c>
      <c r="Y580" s="175" t="s">
        <v>1</v>
      </c>
      <c r="Z580" s="179">
        <v>44203</v>
      </c>
    </row>
    <row r="581" spans="1:26" ht="63.75" x14ac:dyDescent="0.25">
      <c r="A581" s="174">
        <v>3</v>
      </c>
      <c r="B581" s="175" t="s">
        <v>1523</v>
      </c>
      <c r="C581" s="175" t="s">
        <v>1524</v>
      </c>
      <c r="D581" s="175" t="s">
        <v>40</v>
      </c>
      <c r="E581" s="176">
        <v>43850</v>
      </c>
      <c r="F581" s="175" t="s">
        <v>54</v>
      </c>
      <c r="G581" s="175" t="s">
        <v>55</v>
      </c>
      <c r="H581" s="175" t="s">
        <v>1525</v>
      </c>
      <c r="I581" s="175">
        <v>1</v>
      </c>
      <c r="J581" s="175">
        <v>36</v>
      </c>
      <c r="K581" s="177">
        <v>634418.4</v>
      </c>
      <c r="L581" s="177">
        <v>634418.4</v>
      </c>
      <c r="M581" s="177">
        <v>539255.63</v>
      </c>
      <c r="N581" s="175" t="s">
        <v>1</v>
      </c>
      <c r="O581" s="175" t="s">
        <v>1</v>
      </c>
      <c r="P581" s="175" t="s">
        <v>1</v>
      </c>
      <c r="Q581" s="177">
        <v>47581.38</v>
      </c>
      <c r="R581" s="178" t="s">
        <v>2310</v>
      </c>
      <c r="S581" s="175" t="s">
        <v>1</v>
      </c>
      <c r="T581" s="175" t="s">
        <v>1</v>
      </c>
      <c r="U581" s="177">
        <v>586837.01</v>
      </c>
      <c r="V581" s="175" t="s">
        <v>1</v>
      </c>
      <c r="W581" s="177">
        <v>47581.39</v>
      </c>
      <c r="X581" s="175" t="s">
        <v>1</v>
      </c>
      <c r="Y581" s="175" t="s">
        <v>1</v>
      </c>
      <c r="Z581" s="179">
        <v>44203</v>
      </c>
    </row>
    <row r="582" spans="1:26" ht="38.25" x14ac:dyDescent="0.25">
      <c r="A582" s="174">
        <v>3</v>
      </c>
      <c r="B582" s="175" t="s">
        <v>1526</v>
      </c>
      <c r="C582" s="175" t="s">
        <v>1527</v>
      </c>
      <c r="D582" s="175" t="s">
        <v>40</v>
      </c>
      <c r="E582" s="176">
        <v>43850</v>
      </c>
      <c r="F582" s="175" t="s">
        <v>54</v>
      </c>
      <c r="G582" s="175" t="s">
        <v>55</v>
      </c>
      <c r="H582" s="175" t="s">
        <v>1139</v>
      </c>
      <c r="I582" s="175">
        <v>2</v>
      </c>
      <c r="J582" s="175">
        <v>36</v>
      </c>
      <c r="K582" s="177">
        <v>648343.15</v>
      </c>
      <c r="L582" s="177">
        <v>648343.15</v>
      </c>
      <c r="M582" s="177">
        <v>374742.33</v>
      </c>
      <c r="N582" s="175" t="s">
        <v>1</v>
      </c>
      <c r="O582" s="175" t="s">
        <v>1</v>
      </c>
      <c r="P582" s="175" t="s">
        <v>1</v>
      </c>
      <c r="Q582" s="177">
        <v>224975.07</v>
      </c>
      <c r="R582" s="178" t="s">
        <v>2310</v>
      </c>
      <c r="S582" s="175" t="s">
        <v>1</v>
      </c>
      <c r="T582" s="175" t="s">
        <v>1</v>
      </c>
      <c r="U582" s="177">
        <v>619038.03</v>
      </c>
      <c r="V582" s="177">
        <v>19320.63</v>
      </c>
      <c r="W582" s="177">
        <v>29305.119999999999</v>
      </c>
      <c r="X582" s="175" t="s">
        <v>1</v>
      </c>
      <c r="Y582" s="175" t="s">
        <v>1</v>
      </c>
      <c r="Z582" s="179">
        <v>44203</v>
      </c>
    </row>
    <row r="583" spans="1:26" ht="51" x14ac:dyDescent="0.25">
      <c r="A583" s="174">
        <v>3</v>
      </c>
      <c r="B583" s="175" t="s">
        <v>1528</v>
      </c>
      <c r="C583" s="175" t="s">
        <v>1529</v>
      </c>
      <c r="D583" s="175" t="s">
        <v>40</v>
      </c>
      <c r="E583" s="176">
        <v>43844</v>
      </c>
      <c r="F583" s="175" t="s">
        <v>47</v>
      </c>
      <c r="G583" s="175" t="s">
        <v>48</v>
      </c>
      <c r="H583" s="175" t="s">
        <v>748</v>
      </c>
      <c r="I583" s="175">
        <v>2</v>
      </c>
      <c r="J583" s="175">
        <v>36</v>
      </c>
      <c r="K583" s="177">
        <v>648600</v>
      </c>
      <c r="L583" s="177">
        <v>648600</v>
      </c>
      <c r="M583" s="177">
        <v>374890.8</v>
      </c>
      <c r="N583" s="175" t="s">
        <v>1</v>
      </c>
      <c r="O583" s="175" t="s">
        <v>1</v>
      </c>
      <c r="P583" s="175" t="s">
        <v>1</v>
      </c>
      <c r="Q583" s="177">
        <v>225064.2</v>
      </c>
      <c r="R583" s="178" t="s">
        <v>2310</v>
      </c>
      <c r="S583" s="175" t="s">
        <v>1</v>
      </c>
      <c r="T583" s="175" t="s">
        <v>1</v>
      </c>
      <c r="U583" s="177">
        <v>599955</v>
      </c>
      <c r="V583" s="175" t="s">
        <v>1</v>
      </c>
      <c r="W583" s="177">
        <v>48645</v>
      </c>
      <c r="X583" s="175" t="s">
        <v>1</v>
      </c>
      <c r="Y583" s="175" t="s">
        <v>1</v>
      </c>
      <c r="Z583" s="179">
        <v>44203</v>
      </c>
    </row>
    <row r="584" spans="1:26" ht="51" x14ac:dyDescent="0.25">
      <c r="A584" s="174">
        <v>3</v>
      </c>
      <c r="B584" s="175" t="s">
        <v>1530</v>
      </c>
      <c r="C584" s="175" t="s">
        <v>1531</v>
      </c>
      <c r="D584" s="175" t="s">
        <v>40</v>
      </c>
      <c r="E584" s="176">
        <v>43850</v>
      </c>
      <c r="F584" s="175" t="s">
        <v>130</v>
      </c>
      <c r="G584" s="175" t="s">
        <v>131</v>
      </c>
      <c r="H584" s="175" t="s">
        <v>1532</v>
      </c>
      <c r="I584" s="175">
        <v>2</v>
      </c>
      <c r="J584" s="175">
        <v>24</v>
      </c>
      <c r="K584" s="177">
        <v>587729.37</v>
      </c>
      <c r="L584" s="177">
        <v>570488.37</v>
      </c>
      <c r="M584" s="177">
        <v>512909.23</v>
      </c>
      <c r="N584" s="175" t="s">
        <v>1</v>
      </c>
      <c r="O584" s="175" t="s">
        <v>1</v>
      </c>
      <c r="P584" s="175" t="s">
        <v>1</v>
      </c>
      <c r="Q584" s="175" t="s">
        <v>1</v>
      </c>
      <c r="R584" s="178" t="s">
        <v>2201</v>
      </c>
      <c r="S584" s="175" t="s">
        <v>1</v>
      </c>
      <c r="T584" s="175" t="s">
        <v>1</v>
      </c>
      <c r="U584" s="177">
        <v>512909.23</v>
      </c>
      <c r="V584" s="175" t="s">
        <v>1</v>
      </c>
      <c r="W584" s="177">
        <v>57579.14</v>
      </c>
      <c r="X584" s="175" t="s">
        <v>1</v>
      </c>
      <c r="Y584" s="177">
        <v>17241</v>
      </c>
      <c r="Z584" s="179">
        <v>44203</v>
      </c>
    </row>
    <row r="585" spans="1:26" ht="51" x14ac:dyDescent="0.25">
      <c r="A585" s="174">
        <v>3</v>
      </c>
      <c r="B585" s="175" t="s">
        <v>1533</v>
      </c>
      <c r="C585" s="175" t="s">
        <v>1534</v>
      </c>
      <c r="D585" s="175" t="s">
        <v>104</v>
      </c>
      <c r="E585" s="176">
        <v>44119</v>
      </c>
      <c r="F585" s="175" t="s">
        <v>66</v>
      </c>
      <c r="G585" s="175" t="s">
        <v>67</v>
      </c>
      <c r="H585" s="175" t="s">
        <v>1535</v>
      </c>
      <c r="I585" s="175">
        <v>2</v>
      </c>
      <c r="J585" s="175">
        <v>36</v>
      </c>
      <c r="K585" s="177">
        <v>645545.06000000006</v>
      </c>
      <c r="L585" s="177">
        <v>645545.06000000006</v>
      </c>
      <c r="M585" s="177">
        <v>373125.04</v>
      </c>
      <c r="N585" s="175" t="s">
        <v>1</v>
      </c>
      <c r="O585" s="175" t="s">
        <v>1</v>
      </c>
      <c r="P585" s="175" t="s">
        <v>1</v>
      </c>
      <c r="Q585" s="177">
        <v>224004.12</v>
      </c>
      <c r="R585" s="178" t="s">
        <v>2310</v>
      </c>
      <c r="S585" s="175" t="s">
        <v>1</v>
      </c>
      <c r="T585" s="175" t="s">
        <v>1</v>
      </c>
      <c r="U585" s="177">
        <v>626117.77</v>
      </c>
      <c r="V585" s="177">
        <v>28988.61</v>
      </c>
      <c r="W585" s="177">
        <v>19427.29</v>
      </c>
      <c r="X585" s="175" t="s">
        <v>1</v>
      </c>
      <c r="Y585" s="175" t="s">
        <v>1</v>
      </c>
      <c r="Z585" s="179">
        <v>44203</v>
      </c>
    </row>
    <row r="586" spans="1:26" ht="25.5" x14ac:dyDescent="0.25">
      <c r="A586" s="174">
        <v>3</v>
      </c>
      <c r="B586" s="175" t="s">
        <v>1536</v>
      </c>
      <c r="C586" s="175" t="s">
        <v>1537</v>
      </c>
      <c r="D586" s="175" t="s">
        <v>40</v>
      </c>
      <c r="E586" s="176">
        <v>43850</v>
      </c>
      <c r="F586" s="175" t="s">
        <v>1538</v>
      </c>
      <c r="G586" s="175" t="s">
        <v>1539</v>
      </c>
      <c r="H586" s="175" t="s">
        <v>180</v>
      </c>
      <c r="I586" s="175">
        <v>3</v>
      </c>
      <c r="J586" s="175">
        <v>12</v>
      </c>
      <c r="K586" s="177">
        <v>37500.61</v>
      </c>
      <c r="L586" s="177">
        <v>37500.61</v>
      </c>
      <c r="M586" s="177">
        <v>30000.49</v>
      </c>
      <c r="N586" s="175" t="s">
        <v>1</v>
      </c>
      <c r="O586" s="175" t="s">
        <v>1</v>
      </c>
      <c r="P586" s="175" t="s">
        <v>1</v>
      </c>
      <c r="Q586" s="175" t="s">
        <v>1</v>
      </c>
      <c r="R586" s="178" t="s">
        <v>2201</v>
      </c>
      <c r="S586" s="175" t="s">
        <v>1</v>
      </c>
      <c r="T586" s="175" t="s">
        <v>1</v>
      </c>
      <c r="U586" s="177">
        <v>30000.49</v>
      </c>
      <c r="V586" s="175" t="s">
        <v>1</v>
      </c>
      <c r="W586" s="177">
        <v>7500.12</v>
      </c>
      <c r="X586" s="175" t="s">
        <v>1</v>
      </c>
      <c r="Y586" s="175" t="s">
        <v>1</v>
      </c>
      <c r="Z586" s="179">
        <v>44203</v>
      </c>
    </row>
    <row r="587" spans="1:26" ht="51" x14ac:dyDescent="0.25">
      <c r="A587" s="174">
        <v>3</v>
      </c>
      <c r="B587" s="175" t="s">
        <v>1540</v>
      </c>
      <c r="C587" s="175" t="s">
        <v>1541</v>
      </c>
      <c r="D587" s="175" t="s">
        <v>40</v>
      </c>
      <c r="E587" s="176">
        <v>43850</v>
      </c>
      <c r="F587" s="175" t="s">
        <v>1542</v>
      </c>
      <c r="G587" s="175" t="s">
        <v>1543</v>
      </c>
      <c r="H587" s="175"/>
      <c r="I587" s="175">
        <v>1</v>
      </c>
      <c r="J587" s="175">
        <v>36</v>
      </c>
      <c r="K587" s="177">
        <v>244680</v>
      </c>
      <c r="L587" s="177">
        <v>244680</v>
      </c>
      <c r="M587" s="177">
        <v>134080</v>
      </c>
      <c r="N587" s="175" t="s">
        <v>1</v>
      </c>
      <c r="O587" s="175" t="s">
        <v>1</v>
      </c>
      <c r="P587" s="175" t="s">
        <v>1</v>
      </c>
      <c r="Q587" s="177">
        <v>84900</v>
      </c>
      <c r="R587" s="178" t="s">
        <v>2310</v>
      </c>
      <c r="S587" s="175" t="s">
        <v>1</v>
      </c>
      <c r="T587" s="175" t="s">
        <v>1</v>
      </c>
      <c r="U587" s="177">
        <v>218980</v>
      </c>
      <c r="V587" s="175" t="s">
        <v>1</v>
      </c>
      <c r="W587" s="177">
        <v>25700</v>
      </c>
      <c r="X587" s="175" t="s">
        <v>1</v>
      </c>
      <c r="Y587" s="175" t="s">
        <v>1</v>
      </c>
      <c r="Z587" s="179">
        <v>44203</v>
      </c>
    </row>
    <row r="588" spans="1:26" ht="76.5" x14ac:dyDescent="0.25">
      <c r="A588" s="174">
        <v>3</v>
      </c>
      <c r="B588" s="175" t="s">
        <v>1544</v>
      </c>
      <c r="C588" s="175" t="s">
        <v>1545</v>
      </c>
      <c r="D588" s="175" t="s">
        <v>104</v>
      </c>
      <c r="E588" s="176">
        <v>43967</v>
      </c>
      <c r="F588" s="175" t="s">
        <v>1546</v>
      </c>
      <c r="G588" s="175" t="s">
        <v>1547</v>
      </c>
      <c r="H588" s="175" t="s">
        <v>2329</v>
      </c>
      <c r="I588" s="175">
        <v>2</v>
      </c>
      <c r="J588" s="175">
        <v>30</v>
      </c>
      <c r="K588" s="177">
        <v>617503.51</v>
      </c>
      <c r="L588" s="177">
        <v>601081.51</v>
      </c>
      <c r="M588" s="177">
        <v>409035.96</v>
      </c>
      <c r="N588" s="175" t="s">
        <v>1</v>
      </c>
      <c r="O588" s="175" t="s">
        <v>1</v>
      </c>
      <c r="P588" s="175" t="s">
        <v>1</v>
      </c>
      <c r="Q588" s="175" t="s">
        <v>1</v>
      </c>
      <c r="R588" s="178" t="s">
        <v>2201</v>
      </c>
      <c r="S588" s="175" t="s">
        <v>1</v>
      </c>
      <c r="T588" s="175" t="s">
        <v>1</v>
      </c>
      <c r="U588" s="177">
        <v>409035.96</v>
      </c>
      <c r="V588" s="175" t="s">
        <v>1</v>
      </c>
      <c r="W588" s="177">
        <v>192045.55</v>
      </c>
      <c r="X588" s="175" t="s">
        <v>1</v>
      </c>
      <c r="Y588" s="177">
        <v>16422</v>
      </c>
      <c r="Z588" s="179">
        <v>44203</v>
      </c>
    </row>
    <row r="589" spans="1:26" ht="38.25" x14ac:dyDescent="0.25">
      <c r="A589" s="174">
        <v>3</v>
      </c>
      <c r="B589" s="175" t="s">
        <v>1548</v>
      </c>
      <c r="C589" s="175" t="s">
        <v>1549</v>
      </c>
      <c r="D589" s="175" t="s">
        <v>40</v>
      </c>
      <c r="E589" s="176">
        <v>43850</v>
      </c>
      <c r="F589" s="175" t="s">
        <v>692</v>
      </c>
      <c r="G589" s="175" t="s">
        <v>693</v>
      </c>
      <c r="H589" s="175" t="s">
        <v>258</v>
      </c>
      <c r="I589" s="175">
        <v>1</v>
      </c>
      <c r="J589" s="175">
        <v>36</v>
      </c>
      <c r="K589" s="177">
        <v>648528.36</v>
      </c>
      <c r="L589" s="177">
        <v>648528.36</v>
      </c>
      <c r="M589" s="177">
        <v>374849.39</v>
      </c>
      <c r="N589" s="175" t="s">
        <v>1</v>
      </c>
      <c r="O589" s="175" t="s">
        <v>1</v>
      </c>
      <c r="P589" s="175" t="s">
        <v>1</v>
      </c>
      <c r="Q589" s="177">
        <v>225039.34</v>
      </c>
      <c r="R589" s="178" t="s">
        <v>2310</v>
      </c>
      <c r="S589" s="175" t="s">
        <v>1</v>
      </c>
      <c r="T589" s="175" t="s">
        <v>1</v>
      </c>
      <c r="U589" s="177">
        <v>606267.21</v>
      </c>
      <c r="V589" s="177">
        <v>6378.48</v>
      </c>
      <c r="W589" s="177">
        <v>42261.15</v>
      </c>
      <c r="X589" s="175" t="s">
        <v>1</v>
      </c>
      <c r="Y589" s="175" t="s">
        <v>1</v>
      </c>
      <c r="Z589" s="179">
        <v>44203</v>
      </c>
    </row>
    <row r="590" spans="1:26" ht="51" x14ac:dyDescent="0.25">
      <c r="A590" s="174">
        <v>3</v>
      </c>
      <c r="B590" s="175" t="s">
        <v>1550</v>
      </c>
      <c r="C590" s="175" t="s">
        <v>1551</v>
      </c>
      <c r="D590" s="175" t="s">
        <v>40</v>
      </c>
      <c r="E590" s="176">
        <v>43850</v>
      </c>
      <c r="F590" s="175" t="s">
        <v>54</v>
      </c>
      <c r="G590" s="175" t="s">
        <v>55</v>
      </c>
      <c r="H590" s="175" t="s">
        <v>1552</v>
      </c>
      <c r="I590" s="175">
        <v>2</v>
      </c>
      <c r="J590" s="175">
        <v>36</v>
      </c>
      <c r="K590" s="177">
        <v>648640</v>
      </c>
      <c r="L590" s="177">
        <v>648640</v>
      </c>
      <c r="M590" s="177">
        <v>374913.92</v>
      </c>
      <c r="N590" s="175" t="s">
        <v>1</v>
      </c>
      <c r="O590" s="175" t="s">
        <v>1</v>
      </c>
      <c r="P590" s="175" t="s">
        <v>1</v>
      </c>
      <c r="Q590" s="177">
        <v>225078.08</v>
      </c>
      <c r="R590" s="178" t="s">
        <v>2310</v>
      </c>
      <c r="S590" s="175" t="s">
        <v>1</v>
      </c>
      <c r="T590" s="175" t="s">
        <v>1</v>
      </c>
      <c r="U590" s="177">
        <v>599992</v>
      </c>
      <c r="V590" s="175" t="s">
        <v>1</v>
      </c>
      <c r="W590" s="177">
        <v>48648</v>
      </c>
      <c r="X590" s="175" t="s">
        <v>1</v>
      </c>
      <c r="Y590" s="175" t="s">
        <v>1</v>
      </c>
      <c r="Z590" s="179">
        <v>44203</v>
      </c>
    </row>
    <row r="591" spans="1:26" ht="51" x14ac:dyDescent="0.25">
      <c r="A591" s="174">
        <v>3</v>
      </c>
      <c r="B591" s="175" t="s">
        <v>1553</v>
      </c>
      <c r="C591" s="175" t="s">
        <v>1554</v>
      </c>
      <c r="D591" s="175" t="s">
        <v>40</v>
      </c>
      <c r="E591" s="176">
        <v>43844</v>
      </c>
      <c r="F591" s="175" t="s">
        <v>47</v>
      </c>
      <c r="G591" s="175" t="s">
        <v>48</v>
      </c>
      <c r="H591" s="175" t="s">
        <v>1555</v>
      </c>
      <c r="I591" s="175">
        <v>3</v>
      </c>
      <c r="J591" s="175">
        <v>36</v>
      </c>
      <c r="K591" s="177">
        <v>625500</v>
      </c>
      <c r="L591" s="177">
        <v>625500</v>
      </c>
      <c r="M591" s="177">
        <v>361539</v>
      </c>
      <c r="N591" s="175" t="s">
        <v>1</v>
      </c>
      <c r="O591" s="175" t="s">
        <v>1</v>
      </c>
      <c r="P591" s="175" t="s">
        <v>1</v>
      </c>
      <c r="Q591" s="177">
        <v>217048.51</v>
      </c>
      <c r="R591" s="178" t="s">
        <v>2310</v>
      </c>
      <c r="S591" s="175" t="s">
        <v>1</v>
      </c>
      <c r="T591" s="175" t="s">
        <v>1</v>
      </c>
      <c r="U591" s="177">
        <v>598496.41</v>
      </c>
      <c r="V591" s="177">
        <v>19908.900000000001</v>
      </c>
      <c r="W591" s="177">
        <v>27003.59</v>
      </c>
      <c r="X591" s="175" t="s">
        <v>1</v>
      </c>
      <c r="Y591" s="175" t="s">
        <v>1</v>
      </c>
      <c r="Z591" s="179">
        <v>44203</v>
      </c>
    </row>
    <row r="592" spans="1:26" ht="51" x14ac:dyDescent="0.25">
      <c r="A592" s="174">
        <v>3</v>
      </c>
      <c r="B592" s="175" t="s">
        <v>1556</v>
      </c>
      <c r="C592" s="175" t="s">
        <v>1557</v>
      </c>
      <c r="D592" s="175" t="s">
        <v>40</v>
      </c>
      <c r="E592" s="176">
        <v>43850</v>
      </c>
      <c r="F592" s="175" t="s">
        <v>139</v>
      </c>
      <c r="G592" s="175" t="s">
        <v>140</v>
      </c>
      <c r="H592" s="175"/>
      <c r="I592" s="175">
        <v>1</v>
      </c>
      <c r="J592" s="175">
        <v>36</v>
      </c>
      <c r="K592" s="177">
        <v>492092.61</v>
      </c>
      <c r="L592" s="177">
        <v>460538.22</v>
      </c>
      <c r="M592" s="177">
        <v>287774.15999999997</v>
      </c>
      <c r="N592" s="175" t="s">
        <v>1</v>
      </c>
      <c r="O592" s="175" t="s">
        <v>1</v>
      </c>
      <c r="P592" s="175" t="s">
        <v>1</v>
      </c>
      <c r="Q592" s="177">
        <v>172764.06</v>
      </c>
      <c r="R592" s="178" t="s">
        <v>2310</v>
      </c>
      <c r="S592" s="175" t="s">
        <v>1</v>
      </c>
      <c r="T592" s="175" t="s">
        <v>1</v>
      </c>
      <c r="U592" s="177">
        <v>460538.22</v>
      </c>
      <c r="V592" s="175" t="s">
        <v>1</v>
      </c>
      <c r="W592" s="175" t="s">
        <v>1</v>
      </c>
      <c r="X592" s="177">
        <v>31554.39</v>
      </c>
      <c r="Y592" s="175" t="s">
        <v>1</v>
      </c>
      <c r="Z592" s="179">
        <v>44203</v>
      </c>
    </row>
    <row r="593" spans="1:26" ht="38.25" x14ac:dyDescent="0.25">
      <c r="A593" s="174">
        <v>3</v>
      </c>
      <c r="B593" s="175" t="s">
        <v>1558</v>
      </c>
      <c r="C593" s="175" t="s">
        <v>1559</v>
      </c>
      <c r="D593" s="175" t="s">
        <v>104</v>
      </c>
      <c r="E593" s="176">
        <v>44064</v>
      </c>
      <c r="F593" s="175" t="s">
        <v>47</v>
      </c>
      <c r="G593" s="175" t="s">
        <v>48</v>
      </c>
      <c r="H593" s="175" t="s">
        <v>1560</v>
      </c>
      <c r="I593" s="175">
        <v>2</v>
      </c>
      <c r="J593" s="175">
        <v>36</v>
      </c>
      <c r="K593" s="177">
        <v>601160.42000000004</v>
      </c>
      <c r="L593" s="177">
        <v>601160.42000000004</v>
      </c>
      <c r="M593" s="177">
        <v>347470.72</v>
      </c>
      <c r="N593" s="175" t="s">
        <v>1</v>
      </c>
      <c r="O593" s="175" t="s">
        <v>1</v>
      </c>
      <c r="P593" s="175" t="s">
        <v>1</v>
      </c>
      <c r="Q593" s="177">
        <v>208602.67</v>
      </c>
      <c r="R593" s="178" t="s">
        <v>2310</v>
      </c>
      <c r="S593" s="175" t="s">
        <v>1</v>
      </c>
      <c r="T593" s="175" t="s">
        <v>1</v>
      </c>
      <c r="U593" s="177">
        <v>565187.98</v>
      </c>
      <c r="V593" s="177">
        <v>9114.59</v>
      </c>
      <c r="W593" s="177">
        <v>35972.44</v>
      </c>
      <c r="X593" s="175" t="s">
        <v>1</v>
      </c>
      <c r="Y593" s="175" t="s">
        <v>1</v>
      </c>
      <c r="Z593" s="179">
        <v>44203</v>
      </c>
    </row>
    <row r="594" spans="1:26" x14ac:dyDescent="0.25">
      <c r="A594" s="174">
        <v>3</v>
      </c>
      <c r="B594" s="175" t="s">
        <v>1561</v>
      </c>
      <c r="C594" s="175" t="s">
        <v>1562</v>
      </c>
      <c r="D594" s="175" t="s">
        <v>40</v>
      </c>
      <c r="E594" s="176">
        <v>43844</v>
      </c>
      <c r="F594" s="175" t="s">
        <v>83</v>
      </c>
      <c r="G594" s="175" t="s">
        <v>84</v>
      </c>
      <c r="H594" s="175"/>
      <c r="I594" s="175">
        <v>1</v>
      </c>
      <c r="J594" s="175">
        <v>24</v>
      </c>
      <c r="K594" s="177">
        <v>483025</v>
      </c>
      <c r="L594" s="177">
        <v>483025</v>
      </c>
      <c r="M594" s="177">
        <v>279187</v>
      </c>
      <c r="N594" s="175" t="s">
        <v>1</v>
      </c>
      <c r="O594" s="175" t="s">
        <v>1</v>
      </c>
      <c r="P594" s="175" t="s">
        <v>1</v>
      </c>
      <c r="Q594" s="177">
        <v>167609</v>
      </c>
      <c r="R594" s="178" t="s">
        <v>2310</v>
      </c>
      <c r="S594" s="175" t="s">
        <v>1</v>
      </c>
      <c r="T594" s="175" t="s">
        <v>1</v>
      </c>
      <c r="U594" s="177">
        <v>483025</v>
      </c>
      <c r="V594" s="177">
        <v>36229</v>
      </c>
      <c r="W594" s="175" t="s">
        <v>1</v>
      </c>
      <c r="X594" s="175" t="s">
        <v>1</v>
      </c>
      <c r="Y594" s="175" t="s">
        <v>1</v>
      </c>
      <c r="Z594" s="179">
        <v>44203</v>
      </c>
    </row>
    <row r="595" spans="1:26" ht="76.5" x14ac:dyDescent="0.25">
      <c r="A595" s="174">
        <v>3</v>
      </c>
      <c r="B595" s="175" t="s">
        <v>1563</v>
      </c>
      <c r="C595" s="175" t="s">
        <v>1564</v>
      </c>
      <c r="D595" s="175" t="s">
        <v>40</v>
      </c>
      <c r="E595" s="176">
        <v>43850</v>
      </c>
      <c r="F595" s="175" t="s">
        <v>2325</v>
      </c>
      <c r="G595" s="175" t="s">
        <v>136</v>
      </c>
      <c r="H595" s="175" t="s">
        <v>1565</v>
      </c>
      <c r="I595" s="175">
        <v>2</v>
      </c>
      <c r="J595" s="175">
        <v>36</v>
      </c>
      <c r="K595" s="177">
        <v>434074.67</v>
      </c>
      <c r="L595" s="177">
        <v>434074.67</v>
      </c>
      <c r="M595" s="177">
        <v>401519.08</v>
      </c>
      <c r="N595" s="175" t="s">
        <v>1</v>
      </c>
      <c r="O595" s="175" t="s">
        <v>1</v>
      </c>
      <c r="P595" s="175" t="s">
        <v>1</v>
      </c>
      <c r="Q595" s="175" t="s">
        <v>1</v>
      </c>
      <c r="R595" s="178" t="s">
        <v>2201</v>
      </c>
      <c r="S595" s="175" t="s">
        <v>1</v>
      </c>
      <c r="T595" s="175" t="s">
        <v>1</v>
      </c>
      <c r="U595" s="177">
        <v>401519.08</v>
      </c>
      <c r="V595" s="175" t="s">
        <v>1</v>
      </c>
      <c r="W595" s="177">
        <v>32555.59</v>
      </c>
      <c r="X595" s="175" t="s">
        <v>1</v>
      </c>
      <c r="Y595" s="175" t="s">
        <v>1</v>
      </c>
      <c r="Z595" s="179">
        <v>44203</v>
      </c>
    </row>
    <row r="596" spans="1:26" ht="51" x14ac:dyDescent="0.25">
      <c r="A596" s="174">
        <v>3</v>
      </c>
      <c r="B596" s="175" t="s">
        <v>1566</v>
      </c>
      <c r="C596" s="175" t="s">
        <v>1567</v>
      </c>
      <c r="D596" s="175" t="s">
        <v>40</v>
      </c>
      <c r="E596" s="176">
        <v>43844</v>
      </c>
      <c r="F596" s="175" t="s">
        <v>1568</v>
      </c>
      <c r="G596" s="175" t="s">
        <v>1569</v>
      </c>
      <c r="H596" s="175"/>
      <c r="I596" s="175">
        <v>1</v>
      </c>
      <c r="J596" s="175">
        <v>36</v>
      </c>
      <c r="K596" s="177">
        <v>600000</v>
      </c>
      <c r="L596" s="177">
        <v>585000</v>
      </c>
      <c r="M596" s="177">
        <v>585000</v>
      </c>
      <c r="N596" s="175" t="s">
        <v>1</v>
      </c>
      <c r="O596" s="175" t="s">
        <v>1</v>
      </c>
      <c r="P596" s="175" t="s">
        <v>1</v>
      </c>
      <c r="Q596" s="175" t="s">
        <v>1</v>
      </c>
      <c r="R596" s="178" t="s">
        <v>2201</v>
      </c>
      <c r="S596" s="175" t="s">
        <v>1</v>
      </c>
      <c r="T596" s="175" t="s">
        <v>1</v>
      </c>
      <c r="U596" s="177">
        <v>585000</v>
      </c>
      <c r="V596" s="175" t="s">
        <v>1</v>
      </c>
      <c r="W596" s="175" t="s">
        <v>1</v>
      </c>
      <c r="X596" s="175" t="s">
        <v>1</v>
      </c>
      <c r="Y596" s="177">
        <v>15000</v>
      </c>
      <c r="Z596" s="179">
        <v>44203</v>
      </c>
    </row>
    <row r="597" spans="1:26" ht="38.25" x14ac:dyDescent="0.25">
      <c r="A597" s="174">
        <v>3</v>
      </c>
      <c r="B597" s="175" t="s">
        <v>1570</v>
      </c>
      <c r="C597" s="175" t="s">
        <v>1571</v>
      </c>
      <c r="D597" s="175" t="s">
        <v>40</v>
      </c>
      <c r="E597" s="176">
        <v>43850</v>
      </c>
      <c r="F597" s="175" t="s">
        <v>2325</v>
      </c>
      <c r="G597" s="175" t="s">
        <v>136</v>
      </c>
      <c r="H597" s="175"/>
      <c r="I597" s="175">
        <v>1</v>
      </c>
      <c r="J597" s="175">
        <v>36</v>
      </c>
      <c r="K597" s="177">
        <v>427854</v>
      </c>
      <c r="L597" s="177">
        <v>427854</v>
      </c>
      <c r="M597" s="177">
        <v>395764.96</v>
      </c>
      <c r="N597" s="175" t="s">
        <v>1</v>
      </c>
      <c r="O597" s="175" t="s">
        <v>1</v>
      </c>
      <c r="P597" s="175" t="s">
        <v>1</v>
      </c>
      <c r="Q597" s="177">
        <v>32089.040000000001</v>
      </c>
      <c r="R597" s="178" t="s">
        <v>2310</v>
      </c>
      <c r="S597" s="175" t="s">
        <v>1</v>
      </c>
      <c r="T597" s="175" t="s">
        <v>1</v>
      </c>
      <c r="U597" s="177">
        <v>427854</v>
      </c>
      <c r="V597" s="175" t="s">
        <v>1</v>
      </c>
      <c r="W597" s="175" t="s">
        <v>1</v>
      </c>
      <c r="X597" s="175" t="s">
        <v>1</v>
      </c>
      <c r="Y597" s="175" t="s">
        <v>1</v>
      </c>
      <c r="Z597" s="179">
        <v>44203</v>
      </c>
    </row>
    <row r="598" spans="1:26" ht="76.5" x14ac:dyDescent="0.25">
      <c r="A598" s="174">
        <v>3</v>
      </c>
      <c r="B598" s="175" t="s">
        <v>1572</v>
      </c>
      <c r="C598" s="175" t="s">
        <v>1573</v>
      </c>
      <c r="D598" s="175" t="s">
        <v>104</v>
      </c>
      <c r="E598" s="176">
        <v>44116</v>
      </c>
      <c r="F598" s="175" t="s">
        <v>47</v>
      </c>
      <c r="G598" s="175" t="s">
        <v>48</v>
      </c>
      <c r="H598" s="175" t="s">
        <v>1574</v>
      </c>
      <c r="I598" s="175">
        <v>4</v>
      </c>
      <c r="J598" s="175">
        <v>36</v>
      </c>
      <c r="K598" s="177">
        <v>648648</v>
      </c>
      <c r="L598" s="177">
        <v>648648</v>
      </c>
      <c r="M598" s="177">
        <v>374918.54</v>
      </c>
      <c r="N598" s="175" t="s">
        <v>1</v>
      </c>
      <c r="O598" s="175" t="s">
        <v>1</v>
      </c>
      <c r="P598" s="175" t="s">
        <v>1</v>
      </c>
      <c r="Q598" s="177">
        <v>225080.85</v>
      </c>
      <c r="R598" s="178" t="s">
        <v>2310</v>
      </c>
      <c r="S598" s="175" t="s">
        <v>1</v>
      </c>
      <c r="T598" s="175" t="s">
        <v>1</v>
      </c>
      <c r="U598" s="177">
        <v>629188.56000000006</v>
      </c>
      <c r="V598" s="177">
        <v>29189.17</v>
      </c>
      <c r="W598" s="177">
        <v>19459.439999999999</v>
      </c>
      <c r="X598" s="175" t="s">
        <v>1</v>
      </c>
      <c r="Y598" s="175" t="s">
        <v>1</v>
      </c>
      <c r="Z598" s="179">
        <v>44203</v>
      </c>
    </row>
    <row r="599" spans="1:26" ht="51" x14ac:dyDescent="0.25">
      <c r="A599" s="174">
        <v>3</v>
      </c>
      <c r="B599" s="175" t="s">
        <v>1575</v>
      </c>
      <c r="C599" s="175" t="s">
        <v>1576</v>
      </c>
      <c r="D599" s="175" t="s">
        <v>40</v>
      </c>
      <c r="E599" s="176">
        <v>43850</v>
      </c>
      <c r="F599" s="175" t="s">
        <v>2325</v>
      </c>
      <c r="G599" s="175" t="s">
        <v>136</v>
      </c>
      <c r="H599" s="175" t="s">
        <v>1577</v>
      </c>
      <c r="I599" s="175">
        <v>3</v>
      </c>
      <c r="J599" s="175">
        <v>36</v>
      </c>
      <c r="K599" s="177">
        <v>658369.11</v>
      </c>
      <c r="L599" s="177">
        <v>648648</v>
      </c>
      <c r="M599" s="177">
        <v>374918.55</v>
      </c>
      <c r="N599" s="175" t="s">
        <v>1</v>
      </c>
      <c r="O599" s="175" t="s">
        <v>1</v>
      </c>
      <c r="P599" s="175" t="s">
        <v>1</v>
      </c>
      <c r="Q599" s="177">
        <v>225080.86</v>
      </c>
      <c r="R599" s="178" t="s">
        <v>2310</v>
      </c>
      <c r="S599" s="175" t="s">
        <v>1</v>
      </c>
      <c r="T599" s="175" t="s">
        <v>1</v>
      </c>
      <c r="U599" s="177">
        <v>630201.56999999995</v>
      </c>
      <c r="V599" s="177">
        <v>30202.16</v>
      </c>
      <c r="W599" s="177">
        <v>18446.43</v>
      </c>
      <c r="X599" s="175" t="s">
        <v>1</v>
      </c>
      <c r="Y599" s="177">
        <v>9721.11</v>
      </c>
      <c r="Z599" s="179">
        <v>44203</v>
      </c>
    </row>
    <row r="600" spans="1:26" ht="51" x14ac:dyDescent="0.25">
      <c r="A600" s="174">
        <v>3</v>
      </c>
      <c r="B600" s="175" t="s">
        <v>1578</v>
      </c>
      <c r="C600" s="175" t="s">
        <v>1579</v>
      </c>
      <c r="D600" s="175" t="s">
        <v>40</v>
      </c>
      <c r="E600" s="176">
        <v>43850</v>
      </c>
      <c r="F600" s="175" t="s">
        <v>1580</v>
      </c>
      <c r="G600" s="175" t="s">
        <v>1581</v>
      </c>
      <c r="H600" s="175" t="s">
        <v>641</v>
      </c>
      <c r="I600" s="175">
        <v>1</v>
      </c>
      <c r="J600" s="175">
        <v>36</v>
      </c>
      <c r="K600" s="177">
        <v>294477.64</v>
      </c>
      <c r="L600" s="177">
        <v>294477.64</v>
      </c>
      <c r="M600" s="177">
        <v>170208.07</v>
      </c>
      <c r="N600" s="175" t="s">
        <v>1</v>
      </c>
      <c r="O600" s="175" t="s">
        <v>1</v>
      </c>
      <c r="P600" s="175" t="s">
        <v>1</v>
      </c>
      <c r="Q600" s="177">
        <v>102183.74</v>
      </c>
      <c r="R600" s="178" t="s">
        <v>2310</v>
      </c>
      <c r="S600" s="175" t="s">
        <v>1</v>
      </c>
      <c r="T600" s="175" t="s">
        <v>1</v>
      </c>
      <c r="U600" s="177">
        <v>272391.81</v>
      </c>
      <c r="V600" s="175" t="s">
        <v>1</v>
      </c>
      <c r="W600" s="177">
        <v>22085.83</v>
      </c>
      <c r="X600" s="175" t="s">
        <v>1</v>
      </c>
      <c r="Y600" s="175" t="s">
        <v>1</v>
      </c>
      <c r="Z600" s="179">
        <v>44203</v>
      </c>
    </row>
    <row r="601" spans="1:26" ht="25.5" x14ac:dyDescent="0.25">
      <c r="A601" s="174">
        <v>3</v>
      </c>
      <c r="B601" s="175" t="s">
        <v>1582</v>
      </c>
      <c r="C601" s="175" t="s">
        <v>1583</v>
      </c>
      <c r="D601" s="175" t="s">
        <v>40</v>
      </c>
      <c r="E601" s="176">
        <v>43844</v>
      </c>
      <c r="F601" s="175" t="s">
        <v>301</v>
      </c>
      <c r="G601" s="175" t="s">
        <v>302</v>
      </c>
      <c r="H601" s="175"/>
      <c r="I601" s="175">
        <v>1</v>
      </c>
      <c r="J601" s="175">
        <v>36</v>
      </c>
      <c r="K601" s="177">
        <v>565313.75</v>
      </c>
      <c r="L601" s="177">
        <v>565313.75</v>
      </c>
      <c r="M601" s="177">
        <v>326751.35999999999</v>
      </c>
      <c r="N601" s="175" t="s">
        <v>1</v>
      </c>
      <c r="O601" s="175" t="s">
        <v>1</v>
      </c>
      <c r="P601" s="175" t="s">
        <v>1</v>
      </c>
      <c r="Q601" s="177">
        <v>196163.88</v>
      </c>
      <c r="R601" s="178" t="s">
        <v>2310</v>
      </c>
      <c r="S601" s="175" t="s">
        <v>1</v>
      </c>
      <c r="T601" s="175" t="s">
        <v>1</v>
      </c>
      <c r="U601" s="177">
        <v>522915.24</v>
      </c>
      <c r="V601" s="175" t="s">
        <v>1</v>
      </c>
      <c r="W601" s="177">
        <v>42398.51</v>
      </c>
      <c r="X601" s="175" t="s">
        <v>1</v>
      </c>
      <c r="Y601" s="175" t="s">
        <v>1</v>
      </c>
      <c r="Z601" s="179">
        <v>44203</v>
      </c>
    </row>
    <row r="602" spans="1:26" ht="76.5" x14ac:dyDescent="0.25">
      <c r="A602" s="174">
        <v>3</v>
      </c>
      <c r="B602" s="175" t="s">
        <v>1584</v>
      </c>
      <c r="C602" s="175" t="s">
        <v>1585</v>
      </c>
      <c r="D602" s="175" t="s">
        <v>40</v>
      </c>
      <c r="E602" s="176">
        <v>43850</v>
      </c>
      <c r="F602" s="175" t="s">
        <v>47</v>
      </c>
      <c r="G602" s="175" t="s">
        <v>48</v>
      </c>
      <c r="H602" s="175" t="s">
        <v>1068</v>
      </c>
      <c r="I602" s="175">
        <v>4</v>
      </c>
      <c r="J602" s="175">
        <v>36</v>
      </c>
      <c r="K602" s="177">
        <v>648647.6</v>
      </c>
      <c r="L602" s="177">
        <v>648647.6</v>
      </c>
      <c r="M602" s="177">
        <v>374918.32</v>
      </c>
      <c r="N602" s="175" t="s">
        <v>1</v>
      </c>
      <c r="O602" s="175" t="s">
        <v>1</v>
      </c>
      <c r="P602" s="175" t="s">
        <v>1</v>
      </c>
      <c r="Q602" s="177">
        <v>225080.71</v>
      </c>
      <c r="R602" s="178" t="s">
        <v>2310</v>
      </c>
      <c r="S602" s="175" t="s">
        <v>1</v>
      </c>
      <c r="T602" s="175" t="s">
        <v>1</v>
      </c>
      <c r="U602" s="177">
        <v>638467.75</v>
      </c>
      <c r="V602" s="177">
        <v>38468.720000000001</v>
      </c>
      <c r="W602" s="177">
        <v>10179.85</v>
      </c>
      <c r="X602" s="175" t="s">
        <v>1</v>
      </c>
      <c r="Y602" s="175" t="s">
        <v>1</v>
      </c>
      <c r="Z602" s="179">
        <v>44203</v>
      </c>
    </row>
    <row r="603" spans="1:26" ht="25.5" x14ac:dyDescent="0.25">
      <c r="A603" s="174">
        <v>3</v>
      </c>
      <c r="B603" s="175" t="s">
        <v>1586</v>
      </c>
      <c r="C603" s="175" t="s">
        <v>1587</v>
      </c>
      <c r="D603" s="175" t="s">
        <v>40</v>
      </c>
      <c r="E603" s="176">
        <v>43844</v>
      </c>
      <c r="F603" s="175" t="s">
        <v>1588</v>
      </c>
      <c r="G603" s="175" t="s">
        <v>1589</v>
      </c>
      <c r="H603" s="175"/>
      <c r="I603" s="175">
        <v>1</v>
      </c>
      <c r="J603" s="175">
        <v>18</v>
      </c>
      <c r="K603" s="177">
        <v>737896</v>
      </c>
      <c r="L603" s="177">
        <v>629616</v>
      </c>
      <c r="M603" s="177">
        <v>469712</v>
      </c>
      <c r="N603" s="175" t="s">
        <v>1</v>
      </c>
      <c r="O603" s="175" t="s">
        <v>1</v>
      </c>
      <c r="P603" s="175" t="s">
        <v>1</v>
      </c>
      <c r="Q603" s="175" t="s">
        <v>1</v>
      </c>
      <c r="R603" s="178" t="s">
        <v>2201</v>
      </c>
      <c r="S603" s="175" t="s">
        <v>1</v>
      </c>
      <c r="T603" s="175" t="s">
        <v>1</v>
      </c>
      <c r="U603" s="177">
        <v>469712</v>
      </c>
      <c r="V603" s="175" t="s">
        <v>1</v>
      </c>
      <c r="W603" s="177">
        <v>159904</v>
      </c>
      <c r="X603" s="175" t="s">
        <v>1</v>
      </c>
      <c r="Y603" s="177">
        <v>108280</v>
      </c>
      <c r="Z603" s="179">
        <v>44203</v>
      </c>
    </row>
    <row r="604" spans="1:26" ht="51" x14ac:dyDescent="0.25">
      <c r="A604" s="174">
        <v>3</v>
      </c>
      <c r="B604" s="175" t="s">
        <v>1590</v>
      </c>
      <c r="C604" s="175" t="s">
        <v>218</v>
      </c>
      <c r="D604" s="175" t="s">
        <v>40</v>
      </c>
      <c r="E604" s="176">
        <v>43844</v>
      </c>
      <c r="F604" s="175" t="s">
        <v>47</v>
      </c>
      <c r="G604" s="175" t="s">
        <v>48</v>
      </c>
      <c r="H604" s="175" t="s">
        <v>1591</v>
      </c>
      <c r="I604" s="175">
        <v>3</v>
      </c>
      <c r="J604" s="175">
        <v>36</v>
      </c>
      <c r="K604" s="177">
        <v>646886.21</v>
      </c>
      <c r="L604" s="177">
        <v>646886.21</v>
      </c>
      <c r="M604" s="177">
        <v>549853.28</v>
      </c>
      <c r="N604" s="175" t="s">
        <v>1</v>
      </c>
      <c r="O604" s="175" t="s">
        <v>1</v>
      </c>
      <c r="P604" s="175" t="s">
        <v>1</v>
      </c>
      <c r="Q604" s="177">
        <v>48516.47</v>
      </c>
      <c r="R604" s="178" t="s">
        <v>2310</v>
      </c>
      <c r="S604" s="175" t="s">
        <v>1</v>
      </c>
      <c r="T604" s="175" t="s">
        <v>1</v>
      </c>
      <c r="U604" s="177">
        <v>627479.62</v>
      </c>
      <c r="V604" s="177">
        <v>29109.87</v>
      </c>
      <c r="W604" s="177">
        <v>19406.59</v>
      </c>
      <c r="X604" s="175" t="s">
        <v>1</v>
      </c>
      <c r="Y604" s="175" t="s">
        <v>1</v>
      </c>
      <c r="Z604" s="179">
        <v>44203</v>
      </c>
    </row>
    <row r="605" spans="1:26" ht="38.25" x14ac:dyDescent="0.25">
      <c r="A605" s="174">
        <v>3</v>
      </c>
      <c r="B605" s="175" t="s">
        <v>1592</v>
      </c>
      <c r="C605" s="175" t="s">
        <v>1593</v>
      </c>
      <c r="D605" s="175" t="s">
        <v>40</v>
      </c>
      <c r="E605" s="176">
        <v>43850</v>
      </c>
      <c r="F605" s="175" t="s">
        <v>54</v>
      </c>
      <c r="G605" s="175" t="s">
        <v>55</v>
      </c>
      <c r="H605" s="175" t="s">
        <v>666</v>
      </c>
      <c r="I605" s="175">
        <v>3</v>
      </c>
      <c r="J605" s="175">
        <v>36</v>
      </c>
      <c r="K605" s="177">
        <v>647985.23</v>
      </c>
      <c r="L605" s="177">
        <v>647985.23</v>
      </c>
      <c r="M605" s="177">
        <v>374535.48</v>
      </c>
      <c r="N605" s="175" t="s">
        <v>1</v>
      </c>
      <c r="O605" s="175" t="s">
        <v>1</v>
      </c>
      <c r="P605" s="175" t="s">
        <v>1</v>
      </c>
      <c r="Q605" s="177">
        <v>224850.87</v>
      </c>
      <c r="R605" s="178" t="s">
        <v>2310</v>
      </c>
      <c r="S605" s="175" t="s">
        <v>1</v>
      </c>
      <c r="T605" s="175" t="s">
        <v>1</v>
      </c>
      <c r="U605" s="177">
        <v>628475.73</v>
      </c>
      <c r="V605" s="177">
        <v>29089.38</v>
      </c>
      <c r="W605" s="177">
        <v>19509.5</v>
      </c>
      <c r="X605" s="175" t="s">
        <v>1</v>
      </c>
      <c r="Y605" s="175" t="s">
        <v>1</v>
      </c>
      <c r="Z605" s="179">
        <v>44203</v>
      </c>
    </row>
    <row r="606" spans="1:26" ht="63.75" x14ac:dyDescent="0.25">
      <c r="A606" s="174">
        <v>3</v>
      </c>
      <c r="B606" s="175" t="s">
        <v>1594</v>
      </c>
      <c r="C606" s="175" t="s">
        <v>1595</v>
      </c>
      <c r="D606" s="175" t="s">
        <v>40</v>
      </c>
      <c r="E606" s="176">
        <v>43850</v>
      </c>
      <c r="F606" s="175" t="s">
        <v>47</v>
      </c>
      <c r="G606" s="175" t="s">
        <v>48</v>
      </c>
      <c r="H606" s="175" t="s">
        <v>918</v>
      </c>
      <c r="I606" s="175">
        <v>3</v>
      </c>
      <c r="J606" s="175">
        <v>36</v>
      </c>
      <c r="K606" s="177">
        <v>647000</v>
      </c>
      <c r="L606" s="177">
        <v>647000</v>
      </c>
      <c r="M606" s="177">
        <v>373966.02</v>
      </c>
      <c r="N606" s="175" t="s">
        <v>1</v>
      </c>
      <c r="O606" s="175" t="s">
        <v>1</v>
      </c>
      <c r="P606" s="175" t="s">
        <v>1</v>
      </c>
      <c r="Q606" s="177">
        <v>224508.98</v>
      </c>
      <c r="R606" s="178" t="s">
        <v>2310</v>
      </c>
      <c r="S606" s="175" t="s">
        <v>1</v>
      </c>
      <c r="T606" s="175" t="s">
        <v>1</v>
      </c>
      <c r="U606" s="177">
        <v>627590</v>
      </c>
      <c r="V606" s="177">
        <v>29115</v>
      </c>
      <c r="W606" s="177">
        <v>19410</v>
      </c>
      <c r="X606" s="175" t="s">
        <v>1</v>
      </c>
      <c r="Y606" s="175" t="s">
        <v>1</v>
      </c>
      <c r="Z606" s="179">
        <v>44203</v>
      </c>
    </row>
    <row r="607" spans="1:26" ht="63.75" x14ac:dyDescent="0.25">
      <c r="A607" s="174">
        <v>3</v>
      </c>
      <c r="B607" s="175" t="s">
        <v>1596</v>
      </c>
      <c r="C607" s="175" t="s">
        <v>1597</v>
      </c>
      <c r="D607" s="175" t="s">
        <v>104</v>
      </c>
      <c r="E607" s="176">
        <v>44054</v>
      </c>
      <c r="F607" s="175" t="s">
        <v>2327</v>
      </c>
      <c r="G607" s="175" t="s">
        <v>285</v>
      </c>
      <c r="H607" s="175"/>
      <c r="I607" s="175">
        <v>1</v>
      </c>
      <c r="J607" s="175">
        <v>36</v>
      </c>
      <c r="K607" s="177">
        <v>603441.48</v>
      </c>
      <c r="L607" s="177">
        <v>603441.48</v>
      </c>
      <c r="M607" s="177">
        <v>362004.54</v>
      </c>
      <c r="N607" s="175" t="s">
        <v>1</v>
      </c>
      <c r="O607" s="175" t="s">
        <v>1</v>
      </c>
      <c r="P607" s="175" t="s">
        <v>1</v>
      </c>
      <c r="Q607" s="175" t="s">
        <v>1</v>
      </c>
      <c r="R607" s="178" t="s">
        <v>2201</v>
      </c>
      <c r="S607" s="175" t="s">
        <v>1</v>
      </c>
      <c r="T607" s="175" t="s">
        <v>1</v>
      </c>
      <c r="U607" s="177">
        <v>362004.54</v>
      </c>
      <c r="V607" s="175" t="s">
        <v>1</v>
      </c>
      <c r="W607" s="177">
        <v>241436.94</v>
      </c>
      <c r="X607" s="175" t="s">
        <v>1</v>
      </c>
      <c r="Y607" s="175" t="s">
        <v>1</v>
      </c>
      <c r="Z607" s="179">
        <v>44203</v>
      </c>
    </row>
    <row r="608" spans="1:26" ht="63.75" x14ac:dyDescent="0.25">
      <c r="A608" s="174">
        <v>3</v>
      </c>
      <c r="B608" s="175" t="s">
        <v>1598</v>
      </c>
      <c r="C608" s="175" t="s">
        <v>1599</v>
      </c>
      <c r="D608" s="175" t="s">
        <v>104</v>
      </c>
      <c r="E608" s="176">
        <v>44061</v>
      </c>
      <c r="F608" s="175" t="s">
        <v>2327</v>
      </c>
      <c r="G608" s="175" t="s">
        <v>285</v>
      </c>
      <c r="H608" s="175"/>
      <c r="I608" s="175">
        <v>5</v>
      </c>
      <c r="J608" s="175">
        <v>36</v>
      </c>
      <c r="K608" s="177">
        <v>330771.81</v>
      </c>
      <c r="L608" s="177">
        <v>329117.01</v>
      </c>
      <c r="M608" s="177">
        <v>213267.81</v>
      </c>
      <c r="N608" s="175" t="s">
        <v>1</v>
      </c>
      <c r="O608" s="175" t="s">
        <v>1</v>
      </c>
      <c r="P608" s="175" t="s">
        <v>1</v>
      </c>
      <c r="Q608" s="175" t="s">
        <v>1</v>
      </c>
      <c r="R608" s="178" t="s">
        <v>2201</v>
      </c>
      <c r="S608" s="175" t="s">
        <v>1</v>
      </c>
      <c r="T608" s="175" t="s">
        <v>1</v>
      </c>
      <c r="U608" s="177">
        <v>213267.81</v>
      </c>
      <c r="V608" s="175" t="s">
        <v>1</v>
      </c>
      <c r="W608" s="177">
        <v>115849.2</v>
      </c>
      <c r="X608" s="175" t="s">
        <v>1</v>
      </c>
      <c r="Y608" s="177">
        <v>1654.8</v>
      </c>
      <c r="Z608" s="179">
        <v>44203</v>
      </c>
    </row>
    <row r="609" spans="1:26" x14ac:dyDescent="0.25">
      <c r="A609" s="174">
        <v>3</v>
      </c>
      <c r="B609" s="175" t="s">
        <v>1600</v>
      </c>
      <c r="C609" s="175" t="s">
        <v>1601</v>
      </c>
      <c r="D609" s="175" t="s">
        <v>40</v>
      </c>
      <c r="E609" s="176">
        <v>43847</v>
      </c>
      <c r="F609" s="175" t="s">
        <v>2309</v>
      </c>
      <c r="G609" s="175" t="s">
        <v>1603</v>
      </c>
      <c r="H609" s="175"/>
      <c r="I609" s="175">
        <v>1</v>
      </c>
      <c r="J609" s="175">
        <v>30</v>
      </c>
      <c r="K609" s="177">
        <v>855580</v>
      </c>
      <c r="L609" s="177">
        <v>730000</v>
      </c>
      <c r="M609" s="177">
        <v>581000</v>
      </c>
      <c r="N609" s="175" t="s">
        <v>1</v>
      </c>
      <c r="O609" s="175" t="s">
        <v>1</v>
      </c>
      <c r="P609" s="175" t="s">
        <v>1</v>
      </c>
      <c r="Q609" s="175" t="s">
        <v>1</v>
      </c>
      <c r="R609" s="178" t="s">
        <v>2201</v>
      </c>
      <c r="S609" s="175" t="s">
        <v>1</v>
      </c>
      <c r="T609" s="175" t="s">
        <v>1</v>
      </c>
      <c r="U609" s="177">
        <v>581000</v>
      </c>
      <c r="V609" s="175" t="s">
        <v>1</v>
      </c>
      <c r="W609" s="177">
        <v>149000</v>
      </c>
      <c r="X609" s="175" t="s">
        <v>1</v>
      </c>
      <c r="Y609" s="177">
        <v>125580</v>
      </c>
      <c r="Z609" s="179">
        <v>44203</v>
      </c>
    </row>
    <row r="610" spans="1:26" ht="51" x14ac:dyDescent="0.25">
      <c r="A610" s="174">
        <v>3</v>
      </c>
      <c r="B610" s="175" t="s">
        <v>1604</v>
      </c>
      <c r="C610" s="175" t="s">
        <v>1605</v>
      </c>
      <c r="D610" s="175" t="s">
        <v>40</v>
      </c>
      <c r="E610" s="176">
        <v>43850</v>
      </c>
      <c r="F610" s="175" t="s">
        <v>47</v>
      </c>
      <c r="G610" s="175" t="s">
        <v>48</v>
      </c>
      <c r="H610" s="175" t="s">
        <v>1606</v>
      </c>
      <c r="I610" s="175">
        <v>2</v>
      </c>
      <c r="J610" s="175">
        <v>36</v>
      </c>
      <c r="K610" s="177">
        <v>608107.5</v>
      </c>
      <c r="L610" s="177">
        <v>608107.5</v>
      </c>
      <c r="M610" s="177">
        <v>351486.12</v>
      </c>
      <c r="N610" s="175" t="s">
        <v>1</v>
      </c>
      <c r="O610" s="175" t="s">
        <v>1</v>
      </c>
      <c r="P610" s="175" t="s">
        <v>1</v>
      </c>
      <c r="Q610" s="177">
        <v>211013.31</v>
      </c>
      <c r="R610" s="178" t="s">
        <v>2310</v>
      </c>
      <c r="S610" s="175" t="s">
        <v>1</v>
      </c>
      <c r="T610" s="175" t="s">
        <v>1</v>
      </c>
      <c r="U610" s="177">
        <v>589636.23</v>
      </c>
      <c r="V610" s="177">
        <v>27136.799999999999</v>
      </c>
      <c r="W610" s="177">
        <v>18471.27</v>
      </c>
      <c r="X610" s="175" t="s">
        <v>1</v>
      </c>
      <c r="Y610" s="175" t="s">
        <v>1</v>
      </c>
      <c r="Z610" s="179">
        <v>44203</v>
      </c>
    </row>
    <row r="611" spans="1:26" ht="63.75" x14ac:dyDescent="0.25">
      <c r="A611" s="174">
        <v>3</v>
      </c>
      <c r="B611" s="175" t="s">
        <v>1607</v>
      </c>
      <c r="C611" s="175" t="s">
        <v>1608</v>
      </c>
      <c r="D611" s="175" t="s">
        <v>40</v>
      </c>
      <c r="E611" s="176">
        <v>43850</v>
      </c>
      <c r="F611" s="175" t="s">
        <v>47</v>
      </c>
      <c r="G611" s="175" t="s">
        <v>48</v>
      </c>
      <c r="H611" s="175"/>
      <c r="I611" s="175">
        <v>2</v>
      </c>
      <c r="J611" s="175">
        <v>36</v>
      </c>
      <c r="K611" s="177">
        <v>648000</v>
      </c>
      <c r="L611" s="177">
        <v>648000</v>
      </c>
      <c r="M611" s="177">
        <v>374544</v>
      </c>
      <c r="N611" s="175" t="s">
        <v>1</v>
      </c>
      <c r="O611" s="175" t="s">
        <v>1</v>
      </c>
      <c r="P611" s="175" t="s">
        <v>1</v>
      </c>
      <c r="Q611" s="177">
        <v>224856</v>
      </c>
      <c r="R611" s="178" t="s">
        <v>2310</v>
      </c>
      <c r="S611" s="175" t="s">
        <v>1</v>
      </c>
      <c r="T611" s="175" t="s">
        <v>1</v>
      </c>
      <c r="U611" s="177">
        <v>615600</v>
      </c>
      <c r="V611" s="177">
        <v>16200</v>
      </c>
      <c r="W611" s="177">
        <v>32400</v>
      </c>
      <c r="X611" s="175" t="s">
        <v>1</v>
      </c>
      <c r="Y611" s="175" t="s">
        <v>1</v>
      </c>
      <c r="Z611" s="179">
        <v>44203</v>
      </c>
    </row>
    <row r="612" spans="1:26" ht="38.25" x14ac:dyDescent="0.25">
      <c r="A612" s="174">
        <v>3</v>
      </c>
      <c r="B612" s="175" t="s">
        <v>1609</v>
      </c>
      <c r="C612" s="175" t="s">
        <v>1610</v>
      </c>
      <c r="D612" s="175" t="s">
        <v>40</v>
      </c>
      <c r="E612" s="176">
        <v>43850</v>
      </c>
      <c r="F612" s="175" t="s">
        <v>2325</v>
      </c>
      <c r="G612" s="175" t="s">
        <v>136</v>
      </c>
      <c r="H612" s="175" t="s">
        <v>1026</v>
      </c>
      <c r="I612" s="175">
        <v>2</v>
      </c>
      <c r="J612" s="175">
        <v>36</v>
      </c>
      <c r="K612" s="177">
        <v>651455.82999999996</v>
      </c>
      <c r="L612" s="177">
        <v>648453.35</v>
      </c>
      <c r="M612" s="177">
        <v>374806.04</v>
      </c>
      <c r="N612" s="175" t="s">
        <v>1</v>
      </c>
      <c r="O612" s="175" t="s">
        <v>1</v>
      </c>
      <c r="P612" s="175" t="s">
        <v>1</v>
      </c>
      <c r="Q612" s="177">
        <v>225013.32</v>
      </c>
      <c r="R612" s="178" t="s">
        <v>2310</v>
      </c>
      <c r="S612" s="175" t="s">
        <v>1</v>
      </c>
      <c r="T612" s="175" t="s">
        <v>1</v>
      </c>
      <c r="U612" s="177">
        <v>628998.93000000005</v>
      </c>
      <c r="V612" s="177">
        <v>29179.57</v>
      </c>
      <c r="W612" s="177">
        <v>19454.419999999998</v>
      </c>
      <c r="X612" s="175" t="s">
        <v>1</v>
      </c>
      <c r="Y612" s="177">
        <v>3002.48</v>
      </c>
      <c r="Z612" s="179">
        <v>44203</v>
      </c>
    </row>
    <row r="613" spans="1:26" ht="38.25" x14ac:dyDescent="0.25">
      <c r="A613" s="174">
        <v>3</v>
      </c>
      <c r="B613" s="175" t="s">
        <v>1611</v>
      </c>
      <c r="C613" s="175" t="s">
        <v>1612</v>
      </c>
      <c r="D613" s="175" t="s">
        <v>40</v>
      </c>
      <c r="E613" s="176">
        <v>43850</v>
      </c>
      <c r="F613" s="175" t="s">
        <v>54</v>
      </c>
      <c r="G613" s="175" t="s">
        <v>55</v>
      </c>
      <c r="H613" s="175" t="s">
        <v>1300</v>
      </c>
      <c r="I613" s="175">
        <v>3</v>
      </c>
      <c r="J613" s="175">
        <v>24</v>
      </c>
      <c r="K613" s="177">
        <v>648640</v>
      </c>
      <c r="L613" s="177">
        <v>648640</v>
      </c>
      <c r="M613" s="177">
        <v>374913.9</v>
      </c>
      <c r="N613" s="175" t="s">
        <v>1</v>
      </c>
      <c r="O613" s="175" t="s">
        <v>1</v>
      </c>
      <c r="P613" s="175" t="s">
        <v>1</v>
      </c>
      <c r="Q613" s="177">
        <v>225078.08</v>
      </c>
      <c r="R613" s="178" t="s">
        <v>2310</v>
      </c>
      <c r="S613" s="175" t="s">
        <v>1</v>
      </c>
      <c r="T613" s="175" t="s">
        <v>1</v>
      </c>
      <c r="U613" s="177">
        <v>618646.28</v>
      </c>
      <c r="V613" s="177">
        <v>18654.3</v>
      </c>
      <c r="W613" s="177">
        <v>29993.72</v>
      </c>
      <c r="X613" s="175" t="s">
        <v>1</v>
      </c>
      <c r="Y613" s="175" t="s">
        <v>1</v>
      </c>
      <c r="Z613" s="179">
        <v>44203</v>
      </c>
    </row>
    <row r="614" spans="1:26" ht="51" x14ac:dyDescent="0.25">
      <c r="A614" s="174">
        <v>3</v>
      </c>
      <c r="B614" s="175" t="s">
        <v>1613</v>
      </c>
      <c r="C614" s="175" t="s">
        <v>1614</v>
      </c>
      <c r="D614" s="175" t="s">
        <v>40</v>
      </c>
      <c r="E614" s="176">
        <v>43845</v>
      </c>
      <c r="F614" s="175" t="s">
        <v>47</v>
      </c>
      <c r="G614" s="175" t="s">
        <v>48</v>
      </c>
      <c r="H614" s="175" t="s">
        <v>1179</v>
      </c>
      <c r="I614" s="175">
        <v>2</v>
      </c>
      <c r="J614" s="175">
        <v>36</v>
      </c>
      <c r="K614" s="177">
        <v>648648.64</v>
      </c>
      <c r="L614" s="177">
        <v>648648.64</v>
      </c>
      <c r="M614" s="177">
        <v>374918.9</v>
      </c>
      <c r="N614" s="175" t="s">
        <v>1</v>
      </c>
      <c r="O614" s="175" t="s">
        <v>1</v>
      </c>
      <c r="P614" s="175" t="s">
        <v>1</v>
      </c>
      <c r="Q614" s="177">
        <v>225081.09</v>
      </c>
      <c r="R614" s="178" t="s">
        <v>2310</v>
      </c>
      <c r="S614" s="175" t="s">
        <v>1</v>
      </c>
      <c r="T614" s="175" t="s">
        <v>1</v>
      </c>
      <c r="U614" s="177">
        <v>629189.18000000005</v>
      </c>
      <c r="V614" s="177">
        <v>29189.19</v>
      </c>
      <c r="W614" s="177">
        <v>19459.46</v>
      </c>
      <c r="X614" s="175" t="s">
        <v>1</v>
      </c>
      <c r="Y614" s="175" t="s">
        <v>1</v>
      </c>
      <c r="Z614" s="179">
        <v>44203</v>
      </c>
    </row>
    <row r="615" spans="1:26" ht="76.5" x14ac:dyDescent="0.25">
      <c r="A615" s="174">
        <v>3</v>
      </c>
      <c r="B615" s="175" t="s">
        <v>1615</v>
      </c>
      <c r="C615" s="175" t="s">
        <v>1616</v>
      </c>
      <c r="D615" s="175" t="s">
        <v>40</v>
      </c>
      <c r="E615" s="176">
        <v>43850</v>
      </c>
      <c r="F615" s="175" t="s">
        <v>1617</v>
      </c>
      <c r="G615" s="175" t="s">
        <v>1618</v>
      </c>
      <c r="H615" s="175"/>
      <c r="I615" s="175">
        <v>1</v>
      </c>
      <c r="J615" s="175">
        <v>36</v>
      </c>
      <c r="K615" s="177">
        <v>468840.5</v>
      </c>
      <c r="L615" s="177">
        <v>468840.5</v>
      </c>
      <c r="M615" s="177">
        <v>349614.36</v>
      </c>
      <c r="N615" s="175" t="s">
        <v>1</v>
      </c>
      <c r="O615" s="175" t="s">
        <v>1</v>
      </c>
      <c r="P615" s="175" t="s">
        <v>1</v>
      </c>
      <c r="Q615" s="175" t="s">
        <v>1</v>
      </c>
      <c r="R615" s="178" t="s">
        <v>2201</v>
      </c>
      <c r="S615" s="175" t="s">
        <v>1</v>
      </c>
      <c r="T615" s="175" t="s">
        <v>1</v>
      </c>
      <c r="U615" s="177">
        <v>349614.36</v>
      </c>
      <c r="V615" s="175" t="s">
        <v>1</v>
      </c>
      <c r="W615" s="177">
        <v>119226.14</v>
      </c>
      <c r="X615" s="175" t="s">
        <v>1</v>
      </c>
      <c r="Y615" s="175" t="s">
        <v>1</v>
      </c>
      <c r="Z615" s="179">
        <v>44203</v>
      </c>
    </row>
    <row r="616" spans="1:26" ht="76.5" x14ac:dyDescent="0.25">
      <c r="A616" s="174">
        <v>3</v>
      </c>
      <c r="B616" s="175" t="s">
        <v>1619</v>
      </c>
      <c r="C616" s="175" t="s">
        <v>1620</v>
      </c>
      <c r="D616" s="175" t="s">
        <v>40</v>
      </c>
      <c r="E616" s="176">
        <v>43850</v>
      </c>
      <c r="F616" s="175" t="s">
        <v>2327</v>
      </c>
      <c r="G616" s="175" t="s">
        <v>285</v>
      </c>
      <c r="H616" s="175" t="s">
        <v>2339</v>
      </c>
      <c r="I616" s="175">
        <v>3</v>
      </c>
      <c r="J616" s="175">
        <v>36</v>
      </c>
      <c r="K616" s="177">
        <v>606922.06999999995</v>
      </c>
      <c r="L616" s="177">
        <v>598280.56999999995</v>
      </c>
      <c r="M616" s="177">
        <v>345806.17</v>
      </c>
      <c r="N616" s="175" t="s">
        <v>1</v>
      </c>
      <c r="O616" s="175" t="s">
        <v>1</v>
      </c>
      <c r="P616" s="175" t="s">
        <v>1</v>
      </c>
      <c r="Q616" s="177">
        <v>207603.36</v>
      </c>
      <c r="R616" s="178" t="s">
        <v>2310</v>
      </c>
      <c r="S616" s="175" t="s">
        <v>1</v>
      </c>
      <c r="T616" s="175" t="s">
        <v>1</v>
      </c>
      <c r="U616" s="177">
        <v>583421.23</v>
      </c>
      <c r="V616" s="177">
        <v>30011.7</v>
      </c>
      <c r="W616" s="177">
        <v>14859.34</v>
      </c>
      <c r="X616" s="175" t="s">
        <v>1</v>
      </c>
      <c r="Y616" s="177">
        <v>8641.5</v>
      </c>
      <c r="Z616" s="179">
        <v>44203</v>
      </c>
    </row>
    <row r="617" spans="1:26" ht="38.25" x14ac:dyDescent="0.25">
      <c r="A617" s="174">
        <v>3</v>
      </c>
      <c r="B617" s="175" t="s">
        <v>1622</v>
      </c>
      <c r="C617" s="175" t="s">
        <v>1623</v>
      </c>
      <c r="D617" s="175" t="s">
        <v>40</v>
      </c>
      <c r="E617" s="176">
        <v>43850</v>
      </c>
      <c r="F617" s="175" t="s">
        <v>47</v>
      </c>
      <c r="G617" s="175" t="s">
        <v>48</v>
      </c>
      <c r="H617" s="175"/>
      <c r="I617" s="175">
        <v>1</v>
      </c>
      <c r="J617" s="175">
        <v>36</v>
      </c>
      <c r="K617" s="177">
        <v>648345.31999999995</v>
      </c>
      <c r="L617" s="177">
        <v>648345.31999999995</v>
      </c>
      <c r="M617" s="177">
        <v>374743.59</v>
      </c>
      <c r="N617" s="175" t="s">
        <v>1</v>
      </c>
      <c r="O617" s="175" t="s">
        <v>1</v>
      </c>
      <c r="P617" s="175" t="s">
        <v>1</v>
      </c>
      <c r="Q617" s="177">
        <v>224975.82</v>
      </c>
      <c r="R617" s="178" t="s">
        <v>2310</v>
      </c>
      <c r="S617" s="175" t="s">
        <v>1</v>
      </c>
      <c r="T617" s="175" t="s">
        <v>1</v>
      </c>
      <c r="U617" s="177">
        <v>615928.05000000005</v>
      </c>
      <c r="V617" s="177">
        <v>16208.64</v>
      </c>
      <c r="W617" s="177">
        <v>32417.27</v>
      </c>
      <c r="X617" s="175" t="s">
        <v>1</v>
      </c>
      <c r="Y617" s="175" t="s">
        <v>1</v>
      </c>
      <c r="Z617" s="179">
        <v>44203</v>
      </c>
    </row>
    <row r="618" spans="1:26" ht="76.5" x14ac:dyDescent="0.25">
      <c r="A618" s="174">
        <v>3</v>
      </c>
      <c r="B618" s="175" t="s">
        <v>1624</v>
      </c>
      <c r="C618" s="175" t="s">
        <v>1625</v>
      </c>
      <c r="D618" s="175" t="s">
        <v>40</v>
      </c>
      <c r="E618" s="176">
        <v>43850</v>
      </c>
      <c r="F618" s="175" t="s">
        <v>273</v>
      </c>
      <c r="G618" s="175" t="s">
        <v>274</v>
      </c>
      <c r="H618" s="175" t="s">
        <v>2328</v>
      </c>
      <c r="I618" s="175">
        <v>3</v>
      </c>
      <c r="J618" s="175">
        <v>36</v>
      </c>
      <c r="K618" s="177">
        <v>649876.11</v>
      </c>
      <c r="L618" s="177">
        <v>637963.86</v>
      </c>
      <c r="M618" s="177">
        <v>368743.06</v>
      </c>
      <c r="N618" s="175" t="s">
        <v>1</v>
      </c>
      <c r="O618" s="175" t="s">
        <v>1</v>
      </c>
      <c r="P618" s="175" t="s">
        <v>1</v>
      </c>
      <c r="Q618" s="177">
        <v>221373.51</v>
      </c>
      <c r="R618" s="178" t="s">
        <v>2310</v>
      </c>
      <c r="S618" s="175" t="s">
        <v>1</v>
      </c>
      <c r="T618" s="175" t="s">
        <v>1</v>
      </c>
      <c r="U618" s="177">
        <v>590116.56999999995</v>
      </c>
      <c r="V618" s="175" t="s">
        <v>1</v>
      </c>
      <c r="W618" s="177">
        <v>47847.29</v>
      </c>
      <c r="X618" s="175" t="s">
        <v>1</v>
      </c>
      <c r="Y618" s="177">
        <v>11912.25</v>
      </c>
      <c r="Z618" s="179">
        <v>44203</v>
      </c>
    </row>
    <row r="619" spans="1:26" ht="38.25" x14ac:dyDescent="0.25">
      <c r="A619" s="174">
        <v>3</v>
      </c>
      <c r="B619" s="175" t="s">
        <v>1626</v>
      </c>
      <c r="C619" s="175" t="s">
        <v>1627</v>
      </c>
      <c r="D619" s="175" t="s">
        <v>40</v>
      </c>
      <c r="E619" s="176">
        <v>43844</v>
      </c>
      <c r="F619" s="175" t="s">
        <v>1004</v>
      </c>
      <c r="G619" s="175" t="s">
        <v>1005</v>
      </c>
      <c r="H619" s="175" t="s">
        <v>329</v>
      </c>
      <c r="I619" s="175">
        <v>2</v>
      </c>
      <c r="J619" s="175">
        <v>36</v>
      </c>
      <c r="K619" s="177">
        <v>343440</v>
      </c>
      <c r="L619" s="177">
        <v>343440</v>
      </c>
      <c r="M619" s="177">
        <v>198508.32</v>
      </c>
      <c r="N619" s="175" t="s">
        <v>1</v>
      </c>
      <c r="O619" s="175" t="s">
        <v>1</v>
      </c>
      <c r="P619" s="175" t="s">
        <v>1</v>
      </c>
      <c r="Q619" s="177">
        <v>119173.68</v>
      </c>
      <c r="R619" s="178" t="s">
        <v>2310</v>
      </c>
      <c r="S619" s="175" t="s">
        <v>1</v>
      </c>
      <c r="T619" s="175" t="s">
        <v>1</v>
      </c>
      <c r="U619" s="177">
        <v>317682</v>
      </c>
      <c r="V619" s="175" t="s">
        <v>1</v>
      </c>
      <c r="W619" s="177">
        <v>25758</v>
      </c>
      <c r="X619" s="175" t="s">
        <v>1</v>
      </c>
      <c r="Y619" s="175" t="s">
        <v>1</v>
      </c>
      <c r="Z619" s="179">
        <v>44203</v>
      </c>
    </row>
    <row r="620" spans="1:26" ht="25.5" x14ac:dyDescent="0.25">
      <c r="A620" s="174">
        <v>3</v>
      </c>
      <c r="B620" s="175" t="s">
        <v>1628</v>
      </c>
      <c r="C620" s="175" t="s">
        <v>1629</v>
      </c>
      <c r="D620" s="175" t="s">
        <v>40</v>
      </c>
      <c r="E620" s="176">
        <v>43850</v>
      </c>
      <c r="F620" s="175" t="s">
        <v>54</v>
      </c>
      <c r="G620" s="175" t="s">
        <v>55</v>
      </c>
      <c r="H620" s="175" t="s">
        <v>564</v>
      </c>
      <c r="I620" s="175">
        <v>3</v>
      </c>
      <c r="J620" s="175">
        <v>36</v>
      </c>
      <c r="K620" s="177">
        <v>648579.97</v>
      </c>
      <c r="L620" s="177">
        <v>648579.97</v>
      </c>
      <c r="M620" s="177">
        <v>374879.22</v>
      </c>
      <c r="N620" s="175" t="s">
        <v>1</v>
      </c>
      <c r="O620" s="175" t="s">
        <v>1</v>
      </c>
      <c r="P620" s="175" t="s">
        <v>1</v>
      </c>
      <c r="Q620" s="177">
        <v>225057.25</v>
      </c>
      <c r="R620" s="178" t="s">
        <v>2310</v>
      </c>
      <c r="S620" s="175" t="s">
        <v>1</v>
      </c>
      <c r="T620" s="175" t="s">
        <v>1</v>
      </c>
      <c r="U620" s="177">
        <v>616268.42000000004</v>
      </c>
      <c r="V620" s="177">
        <v>16331.95</v>
      </c>
      <c r="W620" s="177">
        <v>32311.55</v>
      </c>
      <c r="X620" s="175" t="s">
        <v>1</v>
      </c>
      <c r="Y620" s="175" t="s">
        <v>1</v>
      </c>
      <c r="Z620" s="179">
        <v>44203</v>
      </c>
    </row>
    <row r="621" spans="1:26" ht="51" x14ac:dyDescent="0.25">
      <c r="A621" s="174">
        <v>3</v>
      </c>
      <c r="B621" s="175" t="s">
        <v>1630</v>
      </c>
      <c r="C621" s="175" t="s">
        <v>1631</v>
      </c>
      <c r="D621" s="175" t="s">
        <v>40</v>
      </c>
      <c r="E621" s="176">
        <v>43850</v>
      </c>
      <c r="F621" s="175" t="s">
        <v>658</v>
      </c>
      <c r="G621" s="175" t="s">
        <v>659</v>
      </c>
      <c r="H621" s="175" t="s">
        <v>1632</v>
      </c>
      <c r="I621" s="175">
        <v>1</v>
      </c>
      <c r="J621" s="175">
        <v>36</v>
      </c>
      <c r="K621" s="177">
        <v>544027.15</v>
      </c>
      <c r="L621" s="177">
        <v>544027.15</v>
      </c>
      <c r="M621" s="177">
        <v>314447.69</v>
      </c>
      <c r="N621" s="175" t="s">
        <v>1</v>
      </c>
      <c r="O621" s="175" t="s">
        <v>1</v>
      </c>
      <c r="P621" s="175" t="s">
        <v>1</v>
      </c>
      <c r="Q621" s="177">
        <v>188777.42</v>
      </c>
      <c r="R621" s="178" t="s">
        <v>2310</v>
      </c>
      <c r="S621" s="175" t="s">
        <v>1</v>
      </c>
      <c r="T621" s="175" t="s">
        <v>1</v>
      </c>
      <c r="U621" s="177">
        <v>503225.11</v>
      </c>
      <c r="V621" s="175" t="s">
        <v>1</v>
      </c>
      <c r="W621" s="177">
        <v>40802.04</v>
      </c>
      <c r="X621" s="175" t="s">
        <v>1</v>
      </c>
      <c r="Y621" s="175" t="s">
        <v>1</v>
      </c>
      <c r="Z621" s="179">
        <v>44203</v>
      </c>
    </row>
    <row r="622" spans="1:26" ht="25.5" x14ac:dyDescent="0.25">
      <c r="A622" s="174">
        <v>3</v>
      </c>
      <c r="B622" s="175" t="s">
        <v>1633</v>
      </c>
      <c r="C622" s="175" t="s">
        <v>1634</v>
      </c>
      <c r="D622" s="175" t="s">
        <v>40</v>
      </c>
      <c r="E622" s="176">
        <v>43844</v>
      </c>
      <c r="F622" s="175" t="s">
        <v>485</v>
      </c>
      <c r="G622" s="175" t="s">
        <v>486</v>
      </c>
      <c r="H622" s="175" t="s">
        <v>1635</v>
      </c>
      <c r="I622" s="175">
        <v>4</v>
      </c>
      <c r="J622" s="175">
        <v>36</v>
      </c>
      <c r="K622" s="177">
        <v>641898.72</v>
      </c>
      <c r="L622" s="177">
        <v>641898.72</v>
      </c>
      <c r="M622" s="177">
        <v>371017.47</v>
      </c>
      <c r="N622" s="175" t="s">
        <v>1</v>
      </c>
      <c r="O622" s="175" t="s">
        <v>1</v>
      </c>
      <c r="P622" s="175" t="s">
        <v>1</v>
      </c>
      <c r="Q622" s="177">
        <v>222738.86</v>
      </c>
      <c r="R622" s="178" t="s">
        <v>2310</v>
      </c>
      <c r="S622" s="175" t="s">
        <v>1</v>
      </c>
      <c r="T622" s="175" t="s">
        <v>1</v>
      </c>
      <c r="U622" s="177">
        <v>593756.32999999996</v>
      </c>
      <c r="V622" s="175" t="s">
        <v>1</v>
      </c>
      <c r="W622" s="177">
        <v>48142.39</v>
      </c>
      <c r="X622" s="175" t="s">
        <v>1</v>
      </c>
      <c r="Y622" s="175" t="s">
        <v>1</v>
      </c>
      <c r="Z622" s="179">
        <v>44203</v>
      </c>
    </row>
    <row r="623" spans="1:26" ht="51" x14ac:dyDescent="0.25">
      <c r="A623" s="174">
        <v>3</v>
      </c>
      <c r="B623" s="175" t="s">
        <v>1636</v>
      </c>
      <c r="C623" s="175" t="s">
        <v>1637</v>
      </c>
      <c r="D623" s="175" t="s">
        <v>40</v>
      </c>
      <c r="E623" s="176">
        <v>43844</v>
      </c>
      <c r="F623" s="175" t="s">
        <v>1638</v>
      </c>
      <c r="G623" s="175" t="s">
        <v>1639</v>
      </c>
      <c r="H623" s="175"/>
      <c r="I623" s="175">
        <v>2</v>
      </c>
      <c r="J623" s="175">
        <v>24</v>
      </c>
      <c r="K623" s="177">
        <v>735116.63</v>
      </c>
      <c r="L623" s="177">
        <v>640614.13</v>
      </c>
      <c r="M623" s="177">
        <v>509491.3</v>
      </c>
      <c r="N623" s="175" t="s">
        <v>1</v>
      </c>
      <c r="O623" s="175" t="s">
        <v>1</v>
      </c>
      <c r="P623" s="175" t="s">
        <v>1</v>
      </c>
      <c r="Q623" s="175" t="s">
        <v>1</v>
      </c>
      <c r="R623" s="178" t="s">
        <v>2201</v>
      </c>
      <c r="S623" s="175" t="s">
        <v>1</v>
      </c>
      <c r="T623" s="175" t="s">
        <v>1</v>
      </c>
      <c r="U623" s="177">
        <v>509491.3</v>
      </c>
      <c r="V623" s="175" t="s">
        <v>1</v>
      </c>
      <c r="W623" s="177">
        <v>131122.82999999999</v>
      </c>
      <c r="X623" s="175" t="s">
        <v>1</v>
      </c>
      <c r="Y623" s="177">
        <v>94502.5</v>
      </c>
      <c r="Z623" s="179">
        <v>44203</v>
      </c>
    </row>
    <row r="624" spans="1:26" ht="51" x14ac:dyDescent="0.25">
      <c r="A624" s="174">
        <v>3</v>
      </c>
      <c r="B624" s="175" t="s">
        <v>1640</v>
      </c>
      <c r="C624" s="175" t="s">
        <v>1641</v>
      </c>
      <c r="D624" s="175" t="s">
        <v>40</v>
      </c>
      <c r="E624" s="176">
        <v>43850</v>
      </c>
      <c r="F624" s="175" t="s">
        <v>489</v>
      </c>
      <c r="G624" s="175" t="s">
        <v>490</v>
      </c>
      <c r="H624" s="175" t="s">
        <v>2340</v>
      </c>
      <c r="I624" s="175">
        <v>3</v>
      </c>
      <c r="J624" s="175">
        <v>36</v>
      </c>
      <c r="K624" s="177">
        <v>499700.18</v>
      </c>
      <c r="L624" s="177">
        <v>499700.18</v>
      </c>
      <c r="M624" s="177">
        <v>288826.69</v>
      </c>
      <c r="N624" s="175" t="s">
        <v>1</v>
      </c>
      <c r="O624" s="175" t="s">
        <v>1</v>
      </c>
      <c r="P624" s="175" t="s">
        <v>1</v>
      </c>
      <c r="Q624" s="177">
        <v>173395.99</v>
      </c>
      <c r="R624" s="178" t="s">
        <v>2310</v>
      </c>
      <c r="S624" s="175" t="s">
        <v>1</v>
      </c>
      <c r="T624" s="175" t="s">
        <v>1</v>
      </c>
      <c r="U624" s="177">
        <v>499700.18</v>
      </c>
      <c r="V624" s="177">
        <v>37477.5</v>
      </c>
      <c r="W624" s="175" t="s">
        <v>1</v>
      </c>
      <c r="X624" s="175" t="s">
        <v>1</v>
      </c>
      <c r="Y624" s="175" t="s">
        <v>1</v>
      </c>
      <c r="Z624" s="179">
        <v>44203</v>
      </c>
    </row>
    <row r="625" spans="1:26" ht="38.25" x14ac:dyDescent="0.25">
      <c r="A625" s="174">
        <v>3</v>
      </c>
      <c r="B625" s="175" t="s">
        <v>1643</v>
      </c>
      <c r="C625" s="175" t="s">
        <v>1277</v>
      </c>
      <c r="D625" s="175" t="s">
        <v>40</v>
      </c>
      <c r="E625" s="176">
        <v>43844</v>
      </c>
      <c r="F625" s="175" t="s">
        <v>639</v>
      </c>
      <c r="G625" s="175" t="s">
        <v>640</v>
      </c>
      <c r="H625" s="175" t="s">
        <v>329</v>
      </c>
      <c r="I625" s="175">
        <v>2</v>
      </c>
      <c r="J625" s="175">
        <v>36</v>
      </c>
      <c r="K625" s="177">
        <v>539000.63</v>
      </c>
      <c r="L625" s="177">
        <v>539000.63</v>
      </c>
      <c r="M625" s="177">
        <v>350350.4</v>
      </c>
      <c r="N625" s="175" t="s">
        <v>1</v>
      </c>
      <c r="O625" s="175" t="s">
        <v>1</v>
      </c>
      <c r="P625" s="175" t="s">
        <v>1</v>
      </c>
      <c r="Q625" s="175" t="s">
        <v>1</v>
      </c>
      <c r="R625" s="178" t="s">
        <v>2201</v>
      </c>
      <c r="S625" s="175" t="s">
        <v>1</v>
      </c>
      <c r="T625" s="175" t="s">
        <v>1</v>
      </c>
      <c r="U625" s="177">
        <v>350350.4</v>
      </c>
      <c r="V625" s="175" t="s">
        <v>1</v>
      </c>
      <c r="W625" s="177">
        <v>188650.23</v>
      </c>
      <c r="X625" s="175" t="s">
        <v>1</v>
      </c>
      <c r="Y625" s="175" t="s">
        <v>1</v>
      </c>
      <c r="Z625" s="179">
        <v>44203</v>
      </c>
    </row>
    <row r="626" spans="1:26" ht="51" x14ac:dyDescent="0.25">
      <c r="A626" s="174">
        <v>3</v>
      </c>
      <c r="B626" s="175" t="s">
        <v>1644</v>
      </c>
      <c r="C626" s="175" t="s">
        <v>1645</v>
      </c>
      <c r="D626" s="175" t="s">
        <v>104</v>
      </c>
      <c r="E626" s="176">
        <v>43928</v>
      </c>
      <c r="F626" s="175" t="s">
        <v>2327</v>
      </c>
      <c r="G626" s="175" t="s">
        <v>285</v>
      </c>
      <c r="H626" s="175"/>
      <c r="I626" s="175">
        <v>2</v>
      </c>
      <c r="J626" s="175">
        <v>36</v>
      </c>
      <c r="K626" s="177">
        <v>599871.81000000006</v>
      </c>
      <c r="L626" s="177">
        <v>599871.81000000006</v>
      </c>
      <c r="M626" s="177">
        <v>346725.9</v>
      </c>
      <c r="N626" s="175" t="s">
        <v>1</v>
      </c>
      <c r="O626" s="175" t="s">
        <v>1</v>
      </c>
      <c r="P626" s="175" t="s">
        <v>1</v>
      </c>
      <c r="Q626" s="177">
        <v>208155.51</v>
      </c>
      <c r="R626" s="178" t="s">
        <v>2310</v>
      </c>
      <c r="S626" s="175" t="s">
        <v>1</v>
      </c>
      <c r="T626" s="175" t="s">
        <v>1</v>
      </c>
      <c r="U626" s="177">
        <v>554881.41</v>
      </c>
      <c r="V626" s="175" t="s">
        <v>1</v>
      </c>
      <c r="W626" s="177">
        <v>44990.400000000001</v>
      </c>
      <c r="X626" s="175" t="s">
        <v>1</v>
      </c>
      <c r="Y626" s="175" t="s">
        <v>1</v>
      </c>
      <c r="Z626" s="179">
        <v>44203</v>
      </c>
    </row>
    <row r="627" spans="1:26" ht="51" x14ac:dyDescent="0.25">
      <c r="A627" s="174">
        <v>3</v>
      </c>
      <c r="B627" s="175" t="s">
        <v>1646</v>
      </c>
      <c r="C627" s="175" t="s">
        <v>1647</v>
      </c>
      <c r="D627" s="175" t="s">
        <v>40</v>
      </c>
      <c r="E627" s="176">
        <v>43847</v>
      </c>
      <c r="F627" s="175" t="s">
        <v>1648</v>
      </c>
      <c r="G627" s="175" t="s">
        <v>1649</v>
      </c>
      <c r="H627" s="175"/>
      <c r="I627" s="175">
        <v>1</v>
      </c>
      <c r="J627" s="175">
        <v>36</v>
      </c>
      <c r="K627" s="177">
        <v>232000</v>
      </c>
      <c r="L627" s="177">
        <v>232000</v>
      </c>
      <c r="M627" s="177">
        <v>134096</v>
      </c>
      <c r="N627" s="175" t="s">
        <v>1</v>
      </c>
      <c r="O627" s="175" t="s">
        <v>1</v>
      </c>
      <c r="P627" s="175" t="s">
        <v>1</v>
      </c>
      <c r="Q627" s="177">
        <v>80504</v>
      </c>
      <c r="R627" s="178" t="s">
        <v>2310</v>
      </c>
      <c r="S627" s="175" t="s">
        <v>1</v>
      </c>
      <c r="T627" s="175" t="s">
        <v>1</v>
      </c>
      <c r="U627" s="177">
        <v>214600</v>
      </c>
      <c r="V627" s="175" t="s">
        <v>1</v>
      </c>
      <c r="W627" s="177">
        <v>17400</v>
      </c>
      <c r="X627" s="175" t="s">
        <v>1</v>
      </c>
      <c r="Y627" s="175" t="s">
        <v>1</v>
      </c>
      <c r="Z627" s="179">
        <v>44203</v>
      </c>
    </row>
    <row r="628" spans="1:26" ht="51" x14ac:dyDescent="0.25">
      <c r="A628" s="174">
        <v>3</v>
      </c>
      <c r="B628" s="175" t="s">
        <v>1650</v>
      </c>
      <c r="C628" s="175" t="s">
        <v>1651</v>
      </c>
      <c r="D628" s="175" t="s">
        <v>40</v>
      </c>
      <c r="E628" s="176">
        <v>43844</v>
      </c>
      <c r="F628" s="175" t="s">
        <v>485</v>
      </c>
      <c r="G628" s="175" t="s">
        <v>486</v>
      </c>
      <c r="H628" s="175" t="s">
        <v>2341</v>
      </c>
      <c r="I628" s="175">
        <v>3</v>
      </c>
      <c r="J628" s="175">
        <v>36</v>
      </c>
      <c r="K628" s="177">
        <v>648445</v>
      </c>
      <c r="L628" s="177">
        <v>648445</v>
      </c>
      <c r="M628" s="177">
        <v>374801.21</v>
      </c>
      <c r="N628" s="175" t="s">
        <v>1</v>
      </c>
      <c r="O628" s="175" t="s">
        <v>1</v>
      </c>
      <c r="P628" s="175" t="s">
        <v>1</v>
      </c>
      <c r="Q628" s="177">
        <v>225010.41</v>
      </c>
      <c r="R628" s="178" t="s">
        <v>2310</v>
      </c>
      <c r="S628" s="175" t="s">
        <v>1</v>
      </c>
      <c r="T628" s="175" t="s">
        <v>1</v>
      </c>
      <c r="U628" s="177">
        <v>599811.62</v>
      </c>
      <c r="V628" s="175" t="s">
        <v>1</v>
      </c>
      <c r="W628" s="177">
        <v>48633.38</v>
      </c>
      <c r="X628" s="175" t="s">
        <v>1</v>
      </c>
      <c r="Y628" s="175" t="s">
        <v>1</v>
      </c>
      <c r="Z628" s="179">
        <v>44203</v>
      </c>
    </row>
    <row r="629" spans="1:26" ht="38.25" x14ac:dyDescent="0.25">
      <c r="A629" s="174">
        <v>3</v>
      </c>
      <c r="B629" s="175" t="s">
        <v>1653</v>
      </c>
      <c r="C629" s="175" t="s">
        <v>1654</v>
      </c>
      <c r="D629" s="175" t="s">
        <v>40</v>
      </c>
      <c r="E629" s="176">
        <v>43850</v>
      </c>
      <c r="F629" s="175" t="s">
        <v>2325</v>
      </c>
      <c r="G629" s="175" t="s">
        <v>136</v>
      </c>
      <c r="H629" s="175"/>
      <c r="I629" s="175">
        <v>1</v>
      </c>
      <c r="J629" s="175">
        <v>36</v>
      </c>
      <c r="K629" s="177">
        <v>596737.5</v>
      </c>
      <c r="L629" s="177">
        <v>596737.5</v>
      </c>
      <c r="M629" s="177">
        <v>507226.86</v>
      </c>
      <c r="N629" s="175" t="s">
        <v>1</v>
      </c>
      <c r="O629" s="175" t="s">
        <v>1</v>
      </c>
      <c r="P629" s="175" t="s">
        <v>1</v>
      </c>
      <c r="Q629" s="177">
        <v>44755.29</v>
      </c>
      <c r="R629" s="178" t="s">
        <v>2310</v>
      </c>
      <c r="S629" s="175" t="s">
        <v>1</v>
      </c>
      <c r="T629" s="175" t="s">
        <v>1</v>
      </c>
      <c r="U629" s="177">
        <v>596737.5</v>
      </c>
      <c r="V629" s="177">
        <v>44755.35</v>
      </c>
      <c r="W629" s="175" t="s">
        <v>1</v>
      </c>
      <c r="X629" s="175" t="s">
        <v>1</v>
      </c>
      <c r="Y629" s="175" t="s">
        <v>1</v>
      </c>
      <c r="Z629" s="179">
        <v>44203</v>
      </c>
    </row>
    <row r="630" spans="1:26" ht="38.25" x14ac:dyDescent="0.25">
      <c r="A630" s="174">
        <v>3</v>
      </c>
      <c r="B630" s="175" t="s">
        <v>1655</v>
      </c>
      <c r="C630" s="175" t="s">
        <v>1656</v>
      </c>
      <c r="D630" s="175" t="s">
        <v>40</v>
      </c>
      <c r="E630" s="176">
        <v>43850</v>
      </c>
      <c r="F630" s="175" t="s">
        <v>47</v>
      </c>
      <c r="G630" s="175" t="s">
        <v>48</v>
      </c>
      <c r="H630" s="175" t="s">
        <v>1657</v>
      </c>
      <c r="I630" s="175">
        <v>2</v>
      </c>
      <c r="J630" s="175">
        <v>36</v>
      </c>
      <c r="K630" s="177">
        <v>596980.6</v>
      </c>
      <c r="L630" s="177">
        <v>596980.6</v>
      </c>
      <c r="M630" s="177">
        <v>507433.51</v>
      </c>
      <c r="N630" s="175" t="s">
        <v>1</v>
      </c>
      <c r="O630" s="175" t="s">
        <v>1</v>
      </c>
      <c r="P630" s="175" t="s">
        <v>1</v>
      </c>
      <c r="Q630" s="177">
        <v>44773.54</v>
      </c>
      <c r="R630" s="178" t="s">
        <v>2310</v>
      </c>
      <c r="S630" s="175" t="s">
        <v>1</v>
      </c>
      <c r="T630" s="175" t="s">
        <v>1</v>
      </c>
      <c r="U630" s="177">
        <v>561554.63</v>
      </c>
      <c r="V630" s="177">
        <v>9347.58</v>
      </c>
      <c r="W630" s="177">
        <v>35425.97</v>
      </c>
      <c r="X630" s="175" t="s">
        <v>1</v>
      </c>
      <c r="Y630" s="175" t="s">
        <v>1</v>
      </c>
      <c r="Z630" s="179">
        <v>44203</v>
      </c>
    </row>
    <row r="631" spans="1:26" ht="38.25" x14ac:dyDescent="0.25">
      <c r="A631" s="174">
        <v>3</v>
      </c>
      <c r="B631" s="175" t="s">
        <v>1658</v>
      </c>
      <c r="C631" s="175" t="s">
        <v>949</v>
      </c>
      <c r="D631" s="175" t="s">
        <v>40</v>
      </c>
      <c r="E631" s="176">
        <v>43850</v>
      </c>
      <c r="F631" s="175" t="s">
        <v>47</v>
      </c>
      <c r="G631" s="175" t="s">
        <v>48</v>
      </c>
      <c r="H631" s="175" t="s">
        <v>1659</v>
      </c>
      <c r="I631" s="175">
        <v>2</v>
      </c>
      <c r="J631" s="175">
        <v>36</v>
      </c>
      <c r="K631" s="177">
        <v>648648.66</v>
      </c>
      <c r="L631" s="177">
        <v>648648.66</v>
      </c>
      <c r="M631" s="177">
        <v>374918.91</v>
      </c>
      <c r="N631" s="175" t="s">
        <v>1</v>
      </c>
      <c r="O631" s="175" t="s">
        <v>1</v>
      </c>
      <c r="P631" s="175" t="s">
        <v>1</v>
      </c>
      <c r="Q631" s="177">
        <v>225081.09</v>
      </c>
      <c r="R631" s="178" t="s">
        <v>2310</v>
      </c>
      <c r="S631" s="175" t="s">
        <v>1</v>
      </c>
      <c r="T631" s="175" t="s">
        <v>1</v>
      </c>
      <c r="U631" s="177">
        <v>629189.18999999994</v>
      </c>
      <c r="V631" s="177">
        <v>29189.19</v>
      </c>
      <c r="W631" s="177">
        <v>19459.47</v>
      </c>
      <c r="X631" s="175" t="s">
        <v>1</v>
      </c>
      <c r="Y631" s="175" t="s">
        <v>1</v>
      </c>
      <c r="Z631" s="179">
        <v>44203</v>
      </c>
    </row>
    <row r="632" spans="1:26" ht="25.5" x14ac:dyDescent="0.25">
      <c r="A632" s="174">
        <v>3</v>
      </c>
      <c r="B632" s="175" t="s">
        <v>1660</v>
      </c>
      <c r="C632" s="175" t="s">
        <v>1661</v>
      </c>
      <c r="D632" s="175" t="s">
        <v>40</v>
      </c>
      <c r="E632" s="176">
        <v>43850</v>
      </c>
      <c r="F632" s="175" t="s">
        <v>301</v>
      </c>
      <c r="G632" s="175" t="s">
        <v>302</v>
      </c>
      <c r="H632" s="175" t="s">
        <v>1662</v>
      </c>
      <c r="I632" s="175">
        <v>1</v>
      </c>
      <c r="J632" s="175">
        <v>36</v>
      </c>
      <c r="K632" s="177">
        <v>648526.98</v>
      </c>
      <c r="L632" s="177">
        <v>648526.98</v>
      </c>
      <c r="M632" s="177">
        <v>374848.59</v>
      </c>
      <c r="N632" s="175" t="s">
        <v>1</v>
      </c>
      <c r="O632" s="175" t="s">
        <v>1</v>
      </c>
      <c r="P632" s="175" t="s">
        <v>1</v>
      </c>
      <c r="Q632" s="177">
        <v>225038.86</v>
      </c>
      <c r="R632" s="178" t="s">
        <v>2310</v>
      </c>
      <c r="S632" s="175" t="s">
        <v>1</v>
      </c>
      <c r="T632" s="175" t="s">
        <v>1</v>
      </c>
      <c r="U632" s="177">
        <v>599887.44999999995</v>
      </c>
      <c r="V632" s="175" t="s">
        <v>1</v>
      </c>
      <c r="W632" s="177">
        <v>48639.53</v>
      </c>
      <c r="X632" s="175" t="s">
        <v>1</v>
      </c>
      <c r="Y632" s="175" t="s">
        <v>1</v>
      </c>
      <c r="Z632" s="179">
        <v>44203</v>
      </c>
    </row>
    <row r="633" spans="1:26" ht="38.25" x14ac:dyDescent="0.25">
      <c r="A633" s="174">
        <v>3</v>
      </c>
      <c r="B633" s="175" t="s">
        <v>1663</v>
      </c>
      <c r="C633" s="175" t="s">
        <v>1664</v>
      </c>
      <c r="D633" s="175" t="s">
        <v>104</v>
      </c>
      <c r="E633" s="176">
        <v>43928</v>
      </c>
      <c r="F633" s="175" t="s">
        <v>47</v>
      </c>
      <c r="G633" s="175" t="s">
        <v>48</v>
      </c>
      <c r="H633" s="175" t="s">
        <v>1665</v>
      </c>
      <c r="I633" s="175">
        <v>2</v>
      </c>
      <c r="J633" s="175">
        <v>36</v>
      </c>
      <c r="K633" s="177">
        <v>648647.68000000005</v>
      </c>
      <c r="L633" s="177">
        <v>648647.68000000005</v>
      </c>
      <c r="M633" s="177">
        <v>374918.35</v>
      </c>
      <c r="N633" s="175" t="s">
        <v>1</v>
      </c>
      <c r="O633" s="175" t="s">
        <v>1</v>
      </c>
      <c r="P633" s="175" t="s">
        <v>1</v>
      </c>
      <c r="Q633" s="177">
        <v>225080.74</v>
      </c>
      <c r="R633" s="178" t="s">
        <v>2310</v>
      </c>
      <c r="S633" s="175" t="s">
        <v>1</v>
      </c>
      <c r="T633" s="175" t="s">
        <v>1</v>
      </c>
      <c r="U633" s="177">
        <v>610216.03</v>
      </c>
      <c r="V633" s="177">
        <v>10216.94</v>
      </c>
      <c r="W633" s="177">
        <v>38431.65</v>
      </c>
      <c r="X633" s="175" t="s">
        <v>1</v>
      </c>
      <c r="Y633" s="175" t="s">
        <v>1</v>
      </c>
      <c r="Z633" s="179">
        <v>44203</v>
      </c>
    </row>
    <row r="634" spans="1:26" ht="51" x14ac:dyDescent="0.25">
      <c r="A634" s="174">
        <v>3</v>
      </c>
      <c r="B634" s="175" t="s">
        <v>1666</v>
      </c>
      <c r="C634" s="175" t="s">
        <v>1667</v>
      </c>
      <c r="D634" s="175" t="s">
        <v>104</v>
      </c>
      <c r="E634" s="176">
        <v>43880</v>
      </c>
      <c r="F634" s="175" t="s">
        <v>47</v>
      </c>
      <c r="G634" s="175" t="s">
        <v>48</v>
      </c>
      <c r="H634" s="175" t="s">
        <v>1668</v>
      </c>
      <c r="I634" s="175">
        <v>2</v>
      </c>
      <c r="J634" s="175">
        <v>36</v>
      </c>
      <c r="K634" s="177">
        <v>648459.37</v>
      </c>
      <c r="L634" s="177">
        <v>648459.37</v>
      </c>
      <c r="M634" s="177">
        <v>374809.51</v>
      </c>
      <c r="N634" s="175" t="s">
        <v>1</v>
      </c>
      <c r="O634" s="175" t="s">
        <v>1</v>
      </c>
      <c r="P634" s="175" t="s">
        <v>1</v>
      </c>
      <c r="Q634" s="177">
        <v>225015.4</v>
      </c>
      <c r="R634" s="178" t="s">
        <v>2310</v>
      </c>
      <c r="S634" s="175" t="s">
        <v>1</v>
      </c>
      <c r="T634" s="175" t="s">
        <v>1</v>
      </c>
      <c r="U634" s="177">
        <v>609551.4</v>
      </c>
      <c r="V634" s="177">
        <v>9726.49</v>
      </c>
      <c r="W634" s="177">
        <v>38907.97</v>
      </c>
      <c r="X634" s="175" t="s">
        <v>1</v>
      </c>
      <c r="Y634" s="175" t="s">
        <v>1</v>
      </c>
      <c r="Z634" s="179">
        <v>44203</v>
      </c>
    </row>
    <row r="635" spans="1:26" ht="25.5" x14ac:dyDescent="0.25">
      <c r="A635" s="174">
        <v>3</v>
      </c>
      <c r="B635" s="175" t="s">
        <v>1669</v>
      </c>
      <c r="C635" s="175" t="s">
        <v>1670</v>
      </c>
      <c r="D635" s="175" t="s">
        <v>104</v>
      </c>
      <c r="E635" s="176">
        <v>43880</v>
      </c>
      <c r="F635" s="175" t="s">
        <v>47</v>
      </c>
      <c r="G635" s="175" t="s">
        <v>48</v>
      </c>
      <c r="H635" s="175" t="s">
        <v>1671</v>
      </c>
      <c r="I635" s="175">
        <v>2</v>
      </c>
      <c r="J635" s="175">
        <v>36</v>
      </c>
      <c r="K635" s="177">
        <v>648422.11</v>
      </c>
      <c r="L635" s="177">
        <v>648422.11</v>
      </c>
      <c r="M635" s="177">
        <v>374787.97</v>
      </c>
      <c r="N635" s="175" t="s">
        <v>1</v>
      </c>
      <c r="O635" s="175" t="s">
        <v>1</v>
      </c>
      <c r="P635" s="175" t="s">
        <v>1</v>
      </c>
      <c r="Q635" s="177">
        <v>225002.47</v>
      </c>
      <c r="R635" s="178" t="s">
        <v>2310</v>
      </c>
      <c r="S635" s="175" t="s">
        <v>1</v>
      </c>
      <c r="T635" s="175" t="s">
        <v>1</v>
      </c>
      <c r="U635" s="177">
        <v>609516</v>
      </c>
      <c r="V635" s="177">
        <v>9725.56</v>
      </c>
      <c r="W635" s="177">
        <v>38906.11</v>
      </c>
      <c r="X635" s="175" t="s">
        <v>1</v>
      </c>
      <c r="Y635" s="175" t="s">
        <v>1</v>
      </c>
      <c r="Z635" s="179">
        <v>44203</v>
      </c>
    </row>
    <row r="636" spans="1:26" ht="51" x14ac:dyDescent="0.25">
      <c r="A636" s="174">
        <v>3</v>
      </c>
      <c r="B636" s="175" t="s">
        <v>1672</v>
      </c>
      <c r="C636" s="175" t="s">
        <v>1673</v>
      </c>
      <c r="D636" s="175" t="s">
        <v>40</v>
      </c>
      <c r="E636" s="176">
        <v>43844</v>
      </c>
      <c r="F636" s="175" t="s">
        <v>54</v>
      </c>
      <c r="G636" s="175" t="s">
        <v>55</v>
      </c>
      <c r="H636" s="175"/>
      <c r="I636" s="175">
        <v>1</v>
      </c>
      <c r="J636" s="175">
        <v>36</v>
      </c>
      <c r="K636" s="177">
        <v>648000</v>
      </c>
      <c r="L636" s="177">
        <v>648000</v>
      </c>
      <c r="M636" s="177">
        <v>550800</v>
      </c>
      <c r="N636" s="175" t="s">
        <v>1</v>
      </c>
      <c r="O636" s="175" t="s">
        <v>1</v>
      </c>
      <c r="P636" s="175" t="s">
        <v>1</v>
      </c>
      <c r="Q636" s="177">
        <v>97200</v>
      </c>
      <c r="R636" s="178" t="s">
        <v>2310</v>
      </c>
      <c r="S636" s="175" t="s">
        <v>1</v>
      </c>
      <c r="T636" s="175" t="s">
        <v>1</v>
      </c>
      <c r="U636" s="177">
        <v>648000</v>
      </c>
      <c r="V636" s="175" t="s">
        <v>1</v>
      </c>
      <c r="W636" s="175" t="s">
        <v>1</v>
      </c>
      <c r="X636" s="175" t="s">
        <v>1</v>
      </c>
      <c r="Y636" s="175" t="s">
        <v>1</v>
      </c>
      <c r="Z636" s="179">
        <v>44203</v>
      </c>
    </row>
    <row r="637" spans="1:26" ht="38.25" x14ac:dyDescent="0.25">
      <c r="A637" s="174">
        <v>3</v>
      </c>
      <c r="B637" s="175" t="s">
        <v>1674</v>
      </c>
      <c r="C637" s="175" t="s">
        <v>1675</v>
      </c>
      <c r="D637" s="175" t="s">
        <v>104</v>
      </c>
      <c r="E637" s="176">
        <v>43962</v>
      </c>
      <c r="F637" s="175" t="s">
        <v>1676</v>
      </c>
      <c r="G637" s="175" t="s">
        <v>1677</v>
      </c>
      <c r="H637" s="175"/>
      <c r="I637" s="175">
        <v>1</v>
      </c>
      <c r="J637" s="175">
        <v>24</v>
      </c>
      <c r="K637" s="177">
        <v>2347500</v>
      </c>
      <c r="L637" s="177">
        <v>815366.67</v>
      </c>
      <c r="M637" s="177">
        <v>600000</v>
      </c>
      <c r="N637" s="175" t="s">
        <v>1</v>
      </c>
      <c r="O637" s="175" t="s">
        <v>1</v>
      </c>
      <c r="P637" s="175" t="s">
        <v>1</v>
      </c>
      <c r="Q637" s="175" t="s">
        <v>1</v>
      </c>
      <c r="R637" s="178" t="s">
        <v>2201</v>
      </c>
      <c r="S637" s="175" t="s">
        <v>1</v>
      </c>
      <c r="T637" s="175" t="s">
        <v>1</v>
      </c>
      <c r="U637" s="177">
        <v>600000</v>
      </c>
      <c r="V637" s="175" t="s">
        <v>1</v>
      </c>
      <c r="W637" s="177">
        <v>215366.67</v>
      </c>
      <c r="X637" s="175" t="s">
        <v>1</v>
      </c>
      <c r="Y637" s="177">
        <v>1532133.33</v>
      </c>
      <c r="Z637" s="179">
        <v>44203</v>
      </c>
    </row>
    <row r="638" spans="1:26" ht="51" x14ac:dyDescent="0.25">
      <c r="A638" s="174">
        <v>3</v>
      </c>
      <c r="B638" s="175" t="s">
        <v>1678</v>
      </c>
      <c r="C638" s="175" t="s">
        <v>1679</v>
      </c>
      <c r="D638" s="175" t="s">
        <v>40</v>
      </c>
      <c r="E638" s="176">
        <v>43850</v>
      </c>
      <c r="F638" s="175" t="s">
        <v>47</v>
      </c>
      <c r="G638" s="175" t="s">
        <v>48</v>
      </c>
      <c r="H638" s="175" t="s">
        <v>1680</v>
      </c>
      <c r="I638" s="175">
        <v>2</v>
      </c>
      <c r="J638" s="175">
        <v>36</v>
      </c>
      <c r="K638" s="177">
        <v>648648.21</v>
      </c>
      <c r="L638" s="177">
        <v>648648.21</v>
      </c>
      <c r="M638" s="177">
        <v>374919.01</v>
      </c>
      <c r="N638" s="175" t="s">
        <v>1</v>
      </c>
      <c r="O638" s="175" t="s">
        <v>1</v>
      </c>
      <c r="P638" s="175" t="s">
        <v>1</v>
      </c>
      <c r="Q638" s="177">
        <v>225081.01</v>
      </c>
      <c r="R638" s="178" t="s">
        <v>2310</v>
      </c>
      <c r="S638" s="175" t="s">
        <v>1</v>
      </c>
      <c r="T638" s="175" t="s">
        <v>1</v>
      </c>
      <c r="U638" s="177">
        <v>629189.21</v>
      </c>
      <c r="V638" s="177">
        <v>29189.19</v>
      </c>
      <c r="W638" s="177">
        <v>19459</v>
      </c>
      <c r="X638" s="175" t="s">
        <v>1</v>
      </c>
      <c r="Y638" s="175" t="s">
        <v>1</v>
      </c>
      <c r="Z638" s="179">
        <v>44203</v>
      </c>
    </row>
    <row r="639" spans="1:26" ht="51" x14ac:dyDescent="0.25">
      <c r="A639" s="174">
        <v>3</v>
      </c>
      <c r="B639" s="175" t="s">
        <v>1681</v>
      </c>
      <c r="C639" s="175" t="s">
        <v>1682</v>
      </c>
      <c r="D639" s="175" t="s">
        <v>104</v>
      </c>
      <c r="E639" s="176">
        <v>43976</v>
      </c>
      <c r="F639" s="175" t="s">
        <v>1683</v>
      </c>
      <c r="G639" s="175" t="s">
        <v>1684</v>
      </c>
      <c r="H639" s="175"/>
      <c r="I639" s="175">
        <v>1</v>
      </c>
      <c r="J639" s="175">
        <v>30</v>
      </c>
      <c r="K639" s="177">
        <v>783240</v>
      </c>
      <c r="L639" s="177">
        <v>783240</v>
      </c>
      <c r="M639" s="177">
        <v>594552</v>
      </c>
      <c r="N639" s="175" t="s">
        <v>1</v>
      </c>
      <c r="O639" s="175" t="s">
        <v>1</v>
      </c>
      <c r="P639" s="175" t="s">
        <v>1</v>
      </c>
      <c r="Q639" s="175" t="s">
        <v>1</v>
      </c>
      <c r="R639" s="178" t="s">
        <v>2201</v>
      </c>
      <c r="S639" s="175" t="s">
        <v>1</v>
      </c>
      <c r="T639" s="175" t="s">
        <v>1</v>
      </c>
      <c r="U639" s="177">
        <v>594552</v>
      </c>
      <c r="V639" s="175" t="s">
        <v>1</v>
      </c>
      <c r="W639" s="177">
        <v>188688</v>
      </c>
      <c r="X639" s="175" t="s">
        <v>1</v>
      </c>
      <c r="Y639" s="175" t="s">
        <v>1</v>
      </c>
      <c r="Z639" s="179">
        <v>44203</v>
      </c>
    </row>
    <row r="640" spans="1:26" ht="51" x14ac:dyDescent="0.25">
      <c r="A640" s="174">
        <v>3</v>
      </c>
      <c r="B640" s="175" t="s">
        <v>1685</v>
      </c>
      <c r="C640" s="175" t="s">
        <v>1686</v>
      </c>
      <c r="D640" s="175" t="s">
        <v>104</v>
      </c>
      <c r="E640" s="176">
        <v>43938</v>
      </c>
      <c r="F640" s="175" t="s">
        <v>47</v>
      </c>
      <c r="G640" s="175" t="s">
        <v>48</v>
      </c>
      <c r="H640" s="175"/>
      <c r="I640" s="175">
        <v>1</v>
      </c>
      <c r="J640" s="175">
        <v>36</v>
      </c>
      <c r="K640" s="177">
        <v>648000</v>
      </c>
      <c r="L640" s="177">
        <v>648000</v>
      </c>
      <c r="M640" s="177">
        <v>374544</v>
      </c>
      <c r="N640" s="175" t="s">
        <v>1</v>
      </c>
      <c r="O640" s="175" t="s">
        <v>1</v>
      </c>
      <c r="P640" s="175" t="s">
        <v>1</v>
      </c>
      <c r="Q640" s="177">
        <v>224856</v>
      </c>
      <c r="R640" s="178" t="s">
        <v>2310</v>
      </c>
      <c r="S640" s="175" t="s">
        <v>1</v>
      </c>
      <c r="T640" s="175" t="s">
        <v>1</v>
      </c>
      <c r="U640" s="177">
        <v>609120</v>
      </c>
      <c r="V640" s="177">
        <v>9720</v>
      </c>
      <c r="W640" s="177">
        <v>38880</v>
      </c>
      <c r="X640" s="175" t="s">
        <v>1</v>
      </c>
      <c r="Y640" s="175" t="s">
        <v>1</v>
      </c>
      <c r="Z640" s="179">
        <v>44203</v>
      </c>
    </row>
    <row r="641" spans="1:26" ht="51" x14ac:dyDescent="0.25">
      <c r="A641" s="174">
        <v>3</v>
      </c>
      <c r="B641" s="175" t="s">
        <v>1687</v>
      </c>
      <c r="C641" s="175" t="s">
        <v>1688</v>
      </c>
      <c r="D641" s="175" t="s">
        <v>104</v>
      </c>
      <c r="E641" s="176">
        <v>44048</v>
      </c>
      <c r="F641" s="175" t="s">
        <v>70</v>
      </c>
      <c r="G641" s="175" t="s">
        <v>71</v>
      </c>
      <c r="H641" s="175" t="s">
        <v>329</v>
      </c>
      <c r="I641" s="175">
        <v>2</v>
      </c>
      <c r="J641" s="175">
        <v>22</v>
      </c>
      <c r="K641" s="177">
        <v>941258.56</v>
      </c>
      <c r="L641" s="177">
        <v>934958.56</v>
      </c>
      <c r="M641" s="177">
        <v>599705.52</v>
      </c>
      <c r="N641" s="175" t="s">
        <v>1</v>
      </c>
      <c r="O641" s="175" t="s">
        <v>1</v>
      </c>
      <c r="P641" s="175" t="s">
        <v>1</v>
      </c>
      <c r="Q641" s="175" t="s">
        <v>1</v>
      </c>
      <c r="R641" s="178" t="s">
        <v>2201</v>
      </c>
      <c r="S641" s="175" t="s">
        <v>1</v>
      </c>
      <c r="T641" s="175" t="s">
        <v>1</v>
      </c>
      <c r="U641" s="177">
        <v>599705.52</v>
      </c>
      <c r="V641" s="175" t="s">
        <v>1</v>
      </c>
      <c r="W641" s="177">
        <v>335253.03999999998</v>
      </c>
      <c r="X641" s="175" t="s">
        <v>1</v>
      </c>
      <c r="Y641" s="177">
        <v>6300</v>
      </c>
      <c r="Z641" s="179">
        <v>44203</v>
      </c>
    </row>
    <row r="642" spans="1:26" ht="89.25" x14ac:dyDescent="0.25">
      <c r="A642" s="174">
        <v>3</v>
      </c>
      <c r="B642" s="175" t="s">
        <v>1689</v>
      </c>
      <c r="C642" s="175" t="s">
        <v>1690</v>
      </c>
      <c r="D642" s="175" t="s">
        <v>104</v>
      </c>
      <c r="E642" s="176">
        <v>43875</v>
      </c>
      <c r="F642" s="175" t="s">
        <v>66</v>
      </c>
      <c r="G642" s="175" t="s">
        <v>67</v>
      </c>
      <c r="H642" s="175"/>
      <c r="I642" s="175">
        <v>1</v>
      </c>
      <c r="J642" s="175">
        <v>36</v>
      </c>
      <c r="K642" s="177">
        <v>645000</v>
      </c>
      <c r="L642" s="177">
        <v>645000</v>
      </c>
      <c r="M642" s="177">
        <v>372810</v>
      </c>
      <c r="N642" s="175" t="s">
        <v>1</v>
      </c>
      <c r="O642" s="175" t="s">
        <v>1</v>
      </c>
      <c r="P642" s="175" t="s">
        <v>1</v>
      </c>
      <c r="Q642" s="177">
        <v>223815</v>
      </c>
      <c r="R642" s="178" t="s">
        <v>2310</v>
      </c>
      <c r="S642" s="175" t="s">
        <v>1</v>
      </c>
      <c r="T642" s="175" t="s">
        <v>1</v>
      </c>
      <c r="U642" s="177">
        <v>624519.75</v>
      </c>
      <c r="V642" s="177">
        <v>27894.75</v>
      </c>
      <c r="W642" s="177">
        <v>20480.25</v>
      </c>
      <c r="X642" s="175" t="s">
        <v>1</v>
      </c>
      <c r="Y642" s="175" t="s">
        <v>1</v>
      </c>
      <c r="Z642" s="179">
        <v>44203</v>
      </c>
    </row>
    <row r="643" spans="1:26" ht="38.25" x14ac:dyDescent="0.25">
      <c r="A643" s="174">
        <v>3</v>
      </c>
      <c r="B643" s="175" t="s">
        <v>1691</v>
      </c>
      <c r="C643" s="175" t="s">
        <v>1692</v>
      </c>
      <c r="D643" s="175" t="s">
        <v>104</v>
      </c>
      <c r="E643" s="176">
        <v>43938</v>
      </c>
      <c r="F643" s="175" t="s">
        <v>47</v>
      </c>
      <c r="G643" s="175" t="s">
        <v>48</v>
      </c>
      <c r="H643" s="175" t="s">
        <v>1693</v>
      </c>
      <c r="I643" s="175">
        <v>4</v>
      </c>
      <c r="J643" s="175">
        <v>36</v>
      </c>
      <c r="K643" s="177">
        <v>647881.72</v>
      </c>
      <c r="L643" s="177">
        <v>647881.72</v>
      </c>
      <c r="M643" s="177">
        <v>374475.63</v>
      </c>
      <c r="N643" s="175" t="s">
        <v>1</v>
      </c>
      <c r="O643" s="175" t="s">
        <v>1</v>
      </c>
      <c r="P643" s="175" t="s">
        <v>1</v>
      </c>
      <c r="Q643" s="177">
        <v>224814.95</v>
      </c>
      <c r="R643" s="178" t="s">
        <v>2310</v>
      </c>
      <c r="S643" s="175" t="s">
        <v>1</v>
      </c>
      <c r="T643" s="175" t="s">
        <v>1</v>
      </c>
      <c r="U643" s="177">
        <v>609024.92000000004</v>
      </c>
      <c r="V643" s="177">
        <v>9734.34</v>
      </c>
      <c r="W643" s="177">
        <v>38856.800000000003</v>
      </c>
      <c r="X643" s="175" t="s">
        <v>1</v>
      </c>
      <c r="Y643" s="175" t="s">
        <v>1</v>
      </c>
      <c r="Z643" s="179">
        <v>44203</v>
      </c>
    </row>
    <row r="644" spans="1:26" ht="25.5" x14ac:dyDescent="0.25">
      <c r="A644" s="174">
        <v>3</v>
      </c>
      <c r="B644" s="175" t="s">
        <v>1694</v>
      </c>
      <c r="C644" s="175" t="s">
        <v>1695</v>
      </c>
      <c r="D644" s="175" t="s">
        <v>104</v>
      </c>
      <c r="E644" s="176">
        <v>44145</v>
      </c>
      <c r="F644" s="175" t="s">
        <v>2309</v>
      </c>
      <c r="G644" s="175" t="s">
        <v>1603</v>
      </c>
      <c r="H644" s="175"/>
      <c r="I644" s="175">
        <v>1</v>
      </c>
      <c r="J644" s="175">
        <v>24</v>
      </c>
      <c r="K644" s="177">
        <v>657139.68999999994</v>
      </c>
      <c r="L644" s="177">
        <v>555181</v>
      </c>
      <c r="M644" s="177">
        <v>388626.7</v>
      </c>
      <c r="N644" s="175" t="s">
        <v>1</v>
      </c>
      <c r="O644" s="175" t="s">
        <v>1</v>
      </c>
      <c r="P644" s="175" t="s">
        <v>1</v>
      </c>
      <c r="Q644" s="175" t="s">
        <v>1</v>
      </c>
      <c r="R644" s="178" t="s">
        <v>2201</v>
      </c>
      <c r="S644" s="175" t="s">
        <v>1</v>
      </c>
      <c r="T644" s="175" t="s">
        <v>1</v>
      </c>
      <c r="U644" s="177">
        <v>388626.7</v>
      </c>
      <c r="V644" s="175" t="s">
        <v>1</v>
      </c>
      <c r="W644" s="177">
        <v>166554.29999999999</v>
      </c>
      <c r="X644" s="175" t="s">
        <v>1</v>
      </c>
      <c r="Y644" s="177">
        <v>101958.69</v>
      </c>
      <c r="Z644" s="179">
        <v>44203</v>
      </c>
    </row>
    <row r="645" spans="1:26" ht="38.25" x14ac:dyDescent="0.25">
      <c r="A645" s="174">
        <v>3</v>
      </c>
      <c r="B645" s="175" t="s">
        <v>1696</v>
      </c>
      <c r="C645" s="175" t="s">
        <v>1322</v>
      </c>
      <c r="D645" s="175" t="s">
        <v>40</v>
      </c>
      <c r="E645" s="176">
        <v>43850</v>
      </c>
      <c r="F645" s="175" t="s">
        <v>47</v>
      </c>
      <c r="G645" s="175" t="s">
        <v>48</v>
      </c>
      <c r="H645" s="175" t="s">
        <v>1697</v>
      </c>
      <c r="I645" s="175">
        <v>1</v>
      </c>
      <c r="J645" s="175">
        <v>36</v>
      </c>
      <c r="K645" s="177">
        <v>648000</v>
      </c>
      <c r="L645" s="177">
        <v>648000</v>
      </c>
      <c r="M645" s="177">
        <v>374544</v>
      </c>
      <c r="N645" s="175" t="s">
        <v>1</v>
      </c>
      <c r="O645" s="175" t="s">
        <v>1</v>
      </c>
      <c r="P645" s="175" t="s">
        <v>1</v>
      </c>
      <c r="Q645" s="177">
        <v>224856</v>
      </c>
      <c r="R645" s="178" t="s">
        <v>2310</v>
      </c>
      <c r="S645" s="175" t="s">
        <v>1</v>
      </c>
      <c r="T645" s="175" t="s">
        <v>1</v>
      </c>
      <c r="U645" s="177">
        <v>635643.75</v>
      </c>
      <c r="V645" s="177">
        <v>36243.75</v>
      </c>
      <c r="W645" s="177">
        <v>12356.25</v>
      </c>
      <c r="X645" s="175" t="s">
        <v>1</v>
      </c>
      <c r="Y645" s="175" t="s">
        <v>1</v>
      </c>
      <c r="Z645" s="179">
        <v>44203</v>
      </c>
    </row>
    <row r="646" spans="1:26" ht="51" x14ac:dyDescent="0.25">
      <c r="A646" s="174">
        <v>3</v>
      </c>
      <c r="B646" s="175" t="s">
        <v>1698</v>
      </c>
      <c r="C646" s="175" t="s">
        <v>1699</v>
      </c>
      <c r="D646" s="175" t="s">
        <v>104</v>
      </c>
      <c r="E646" s="176">
        <v>43959</v>
      </c>
      <c r="F646" s="175" t="s">
        <v>1700</v>
      </c>
      <c r="G646" s="175" t="s">
        <v>1701</v>
      </c>
      <c r="H646" s="175" t="s">
        <v>187</v>
      </c>
      <c r="I646" s="175">
        <v>2</v>
      </c>
      <c r="J646" s="175">
        <v>36</v>
      </c>
      <c r="K646" s="177">
        <v>568840.68999999994</v>
      </c>
      <c r="L646" s="177">
        <v>550845.96</v>
      </c>
      <c r="M646" s="177">
        <v>395423.96</v>
      </c>
      <c r="N646" s="175" t="s">
        <v>1</v>
      </c>
      <c r="O646" s="175" t="s">
        <v>1</v>
      </c>
      <c r="P646" s="175" t="s">
        <v>1</v>
      </c>
      <c r="Q646" s="175" t="s">
        <v>1</v>
      </c>
      <c r="R646" s="178" t="s">
        <v>2201</v>
      </c>
      <c r="S646" s="175" t="s">
        <v>1</v>
      </c>
      <c r="T646" s="175" t="s">
        <v>1</v>
      </c>
      <c r="U646" s="177">
        <v>395423.96</v>
      </c>
      <c r="V646" s="175" t="s">
        <v>1</v>
      </c>
      <c r="W646" s="177">
        <v>155422</v>
      </c>
      <c r="X646" s="175" t="s">
        <v>1</v>
      </c>
      <c r="Y646" s="177">
        <v>17994.73</v>
      </c>
      <c r="Z646" s="179">
        <v>44203</v>
      </c>
    </row>
    <row r="647" spans="1:26" ht="38.25" x14ac:dyDescent="0.25">
      <c r="A647" s="174">
        <v>4</v>
      </c>
      <c r="B647" s="175" t="s">
        <v>1702</v>
      </c>
      <c r="C647" s="175" t="s">
        <v>1703</v>
      </c>
      <c r="D647" s="175" t="s">
        <v>40</v>
      </c>
      <c r="E647" s="176">
        <v>44174</v>
      </c>
      <c r="F647" s="175" t="s">
        <v>36</v>
      </c>
      <c r="G647" s="175" t="s">
        <v>37</v>
      </c>
      <c r="H647" s="175"/>
      <c r="I647" s="175">
        <v>2</v>
      </c>
      <c r="J647" s="175">
        <v>30</v>
      </c>
      <c r="K647" s="177">
        <v>500000</v>
      </c>
      <c r="L647" s="177">
        <v>500000</v>
      </c>
      <c r="M647" s="177">
        <v>411450</v>
      </c>
      <c r="N647" s="175" t="s">
        <v>1</v>
      </c>
      <c r="O647" s="175" t="s">
        <v>1</v>
      </c>
      <c r="P647" s="175" t="s">
        <v>1</v>
      </c>
      <c r="Q647" s="177">
        <v>51050</v>
      </c>
      <c r="R647" s="178" t="s">
        <v>2310</v>
      </c>
      <c r="S647" s="175" t="s">
        <v>1</v>
      </c>
      <c r="T647" s="175" t="s">
        <v>1</v>
      </c>
      <c r="U647" s="177">
        <v>462500</v>
      </c>
      <c r="V647" s="175" t="s">
        <v>1</v>
      </c>
      <c r="W647" s="177">
        <v>37500</v>
      </c>
      <c r="X647" s="175" t="s">
        <v>1</v>
      </c>
      <c r="Y647" s="175" t="s">
        <v>1</v>
      </c>
      <c r="Z647" s="179">
        <v>44203</v>
      </c>
    </row>
    <row r="648" spans="1:26" ht="38.25" x14ac:dyDescent="0.25">
      <c r="A648" s="174">
        <v>4</v>
      </c>
      <c r="B648" s="175" t="s">
        <v>1705</v>
      </c>
      <c r="C648" s="175" t="s">
        <v>1706</v>
      </c>
      <c r="D648" s="175" t="s">
        <v>40</v>
      </c>
      <c r="E648" s="176">
        <v>44174</v>
      </c>
      <c r="F648" s="175" t="s">
        <v>692</v>
      </c>
      <c r="G648" s="175" t="s">
        <v>693</v>
      </c>
      <c r="H648" s="175"/>
      <c r="I648" s="175">
        <v>1</v>
      </c>
      <c r="J648" s="175">
        <v>36</v>
      </c>
      <c r="K648" s="177">
        <v>539134.55000000005</v>
      </c>
      <c r="L648" s="177">
        <v>539134.55000000005</v>
      </c>
      <c r="M648" s="177">
        <v>443653.82</v>
      </c>
      <c r="N648" s="175" t="s">
        <v>1</v>
      </c>
      <c r="O648" s="175" t="s">
        <v>1</v>
      </c>
      <c r="P648" s="175" t="s">
        <v>1</v>
      </c>
      <c r="Q648" s="177">
        <v>55045.63</v>
      </c>
      <c r="R648" s="178" t="s">
        <v>2310</v>
      </c>
      <c r="S648" s="175" t="s">
        <v>1</v>
      </c>
      <c r="T648" s="175" t="s">
        <v>1</v>
      </c>
      <c r="U648" s="177">
        <v>498699.45</v>
      </c>
      <c r="V648" s="175" t="s">
        <v>1</v>
      </c>
      <c r="W648" s="177">
        <v>40435.1</v>
      </c>
      <c r="X648" s="175" t="s">
        <v>1</v>
      </c>
      <c r="Y648" s="175" t="s">
        <v>1</v>
      </c>
      <c r="Z648" s="179">
        <v>44203</v>
      </c>
    </row>
    <row r="649" spans="1:26" ht="38.25" x14ac:dyDescent="0.25">
      <c r="A649" s="174">
        <v>4</v>
      </c>
      <c r="B649" s="175" t="s">
        <v>1707</v>
      </c>
      <c r="C649" s="175" t="s">
        <v>1708</v>
      </c>
      <c r="D649" s="175" t="s">
        <v>40</v>
      </c>
      <c r="E649" s="176">
        <v>44174</v>
      </c>
      <c r="F649" s="175" t="s">
        <v>692</v>
      </c>
      <c r="G649" s="175" t="s">
        <v>693</v>
      </c>
      <c r="H649" s="175"/>
      <c r="I649" s="175">
        <v>1</v>
      </c>
      <c r="J649" s="175">
        <v>36</v>
      </c>
      <c r="K649" s="177">
        <v>534797.72</v>
      </c>
      <c r="L649" s="177">
        <v>534797.72</v>
      </c>
      <c r="M649" s="177">
        <v>440085.04</v>
      </c>
      <c r="N649" s="175" t="s">
        <v>1</v>
      </c>
      <c r="O649" s="175" t="s">
        <v>1</v>
      </c>
      <c r="P649" s="175" t="s">
        <v>1</v>
      </c>
      <c r="Q649" s="177">
        <v>54602.84</v>
      </c>
      <c r="R649" s="178" t="s">
        <v>2310</v>
      </c>
      <c r="S649" s="175" t="s">
        <v>1</v>
      </c>
      <c r="T649" s="175" t="s">
        <v>1</v>
      </c>
      <c r="U649" s="177">
        <v>494687.88</v>
      </c>
      <c r="V649" s="175" t="s">
        <v>1</v>
      </c>
      <c r="W649" s="177">
        <v>40109.839999999997</v>
      </c>
      <c r="X649" s="175" t="s">
        <v>1</v>
      </c>
      <c r="Y649" s="175" t="s">
        <v>1</v>
      </c>
      <c r="Z649" s="179">
        <v>44203</v>
      </c>
    </row>
    <row r="650" spans="1:26" ht="63.75" x14ac:dyDescent="0.25">
      <c r="A650" s="174">
        <v>4</v>
      </c>
      <c r="B650" s="175" t="s">
        <v>1709</v>
      </c>
      <c r="C650" s="175" t="s">
        <v>1710</v>
      </c>
      <c r="D650" s="175" t="s">
        <v>40</v>
      </c>
      <c r="E650" s="176">
        <v>44174</v>
      </c>
      <c r="F650" s="175" t="s">
        <v>54</v>
      </c>
      <c r="G650" s="175" t="s">
        <v>55</v>
      </c>
      <c r="H650" s="175" t="s">
        <v>893</v>
      </c>
      <c r="I650" s="175">
        <v>2</v>
      </c>
      <c r="J650" s="175">
        <v>35</v>
      </c>
      <c r="K650" s="177">
        <v>520120.74</v>
      </c>
      <c r="L650" s="177">
        <v>520120.74</v>
      </c>
      <c r="M650" s="177">
        <v>428007.36</v>
      </c>
      <c r="N650" s="175" t="s">
        <v>1</v>
      </c>
      <c r="O650" s="175" t="s">
        <v>1</v>
      </c>
      <c r="P650" s="175" t="s">
        <v>1</v>
      </c>
      <c r="Q650" s="177">
        <v>53104.33</v>
      </c>
      <c r="R650" s="178" t="s">
        <v>2310</v>
      </c>
      <c r="S650" s="175" t="s">
        <v>1</v>
      </c>
      <c r="T650" s="175" t="s">
        <v>1</v>
      </c>
      <c r="U650" s="177">
        <v>494389.87</v>
      </c>
      <c r="V650" s="177">
        <v>13278.18</v>
      </c>
      <c r="W650" s="177">
        <v>25730.87</v>
      </c>
      <c r="X650" s="175" t="s">
        <v>1</v>
      </c>
      <c r="Y650" s="175" t="s">
        <v>1</v>
      </c>
      <c r="Z650" s="179">
        <v>44203</v>
      </c>
    </row>
    <row r="651" spans="1:26" ht="25.5" x14ac:dyDescent="0.25">
      <c r="A651" s="174">
        <v>4</v>
      </c>
      <c r="B651" s="175" t="s">
        <v>1711</v>
      </c>
      <c r="C651" s="175" t="s">
        <v>1712</v>
      </c>
      <c r="D651" s="175" t="s">
        <v>40</v>
      </c>
      <c r="E651" s="176">
        <v>44174</v>
      </c>
      <c r="F651" s="175" t="s">
        <v>47</v>
      </c>
      <c r="G651" s="175" t="s">
        <v>48</v>
      </c>
      <c r="H651" s="175" t="s">
        <v>1713</v>
      </c>
      <c r="I651" s="175">
        <v>2</v>
      </c>
      <c r="J651" s="175">
        <v>35</v>
      </c>
      <c r="K651" s="177">
        <v>540000</v>
      </c>
      <c r="L651" s="177">
        <v>540000</v>
      </c>
      <c r="M651" s="177">
        <v>444366</v>
      </c>
      <c r="N651" s="175" t="s">
        <v>1</v>
      </c>
      <c r="O651" s="175" t="s">
        <v>1</v>
      </c>
      <c r="P651" s="175" t="s">
        <v>1</v>
      </c>
      <c r="Q651" s="177">
        <v>55134</v>
      </c>
      <c r="R651" s="178" t="s">
        <v>2310</v>
      </c>
      <c r="S651" s="175" t="s">
        <v>1</v>
      </c>
      <c r="T651" s="175" t="s">
        <v>1</v>
      </c>
      <c r="U651" s="177">
        <v>507465</v>
      </c>
      <c r="V651" s="177">
        <v>7965</v>
      </c>
      <c r="W651" s="177">
        <v>32535</v>
      </c>
      <c r="X651" s="175" t="s">
        <v>1</v>
      </c>
      <c r="Y651" s="175" t="s">
        <v>1</v>
      </c>
      <c r="Z651" s="179">
        <v>44203</v>
      </c>
    </row>
    <row r="652" spans="1:26" ht="51" x14ac:dyDescent="0.25">
      <c r="A652" s="174">
        <v>4</v>
      </c>
      <c r="B652" s="175" t="s">
        <v>1714</v>
      </c>
      <c r="C652" s="175" t="s">
        <v>1715</v>
      </c>
      <c r="D652" s="175" t="s">
        <v>40</v>
      </c>
      <c r="E652" s="176">
        <v>44174</v>
      </c>
      <c r="F652" s="175" t="s">
        <v>47</v>
      </c>
      <c r="G652" s="175" t="s">
        <v>48</v>
      </c>
      <c r="H652" s="175" t="s">
        <v>1369</v>
      </c>
      <c r="I652" s="175">
        <v>1</v>
      </c>
      <c r="J652" s="175">
        <v>30</v>
      </c>
      <c r="K652" s="177">
        <v>540540.54</v>
      </c>
      <c r="L652" s="177">
        <v>540540.54</v>
      </c>
      <c r="M652" s="177">
        <v>444810.8</v>
      </c>
      <c r="N652" s="175" t="s">
        <v>1</v>
      </c>
      <c r="O652" s="175" t="s">
        <v>1</v>
      </c>
      <c r="P652" s="175" t="s">
        <v>1</v>
      </c>
      <c r="Q652" s="177">
        <v>55189.2</v>
      </c>
      <c r="R652" s="178" t="s">
        <v>2310</v>
      </c>
      <c r="S652" s="175" t="s">
        <v>1</v>
      </c>
      <c r="T652" s="175" t="s">
        <v>1</v>
      </c>
      <c r="U652" s="177">
        <v>524324.31999999995</v>
      </c>
      <c r="V652" s="177">
        <v>24324.32</v>
      </c>
      <c r="W652" s="177">
        <v>16216.22</v>
      </c>
      <c r="X652" s="175" t="s">
        <v>1</v>
      </c>
      <c r="Y652" s="175" t="s">
        <v>1</v>
      </c>
      <c r="Z652" s="179">
        <v>44203</v>
      </c>
    </row>
    <row r="653" spans="1:26" ht="25.5" x14ac:dyDescent="0.25">
      <c r="A653" s="174">
        <v>4</v>
      </c>
      <c r="B653" s="175" t="s">
        <v>1716</v>
      </c>
      <c r="C653" s="175" t="s">
        <v>1717</v>
      </c>
      <c r="D653" s="175" t="s">
        <v>40</v>
      </c>
      <c r="E653" s="176">
        <v>44174</v>
      </c>
      <c r="F653" s="175" t="s">
        <v>54</v>
      </c>
      <c r="G653" s="175" t="s">
        <v>55</v>
      </c>
      <c r="H653" s="175" t="s">
        <v>227</v>
      </c>
      <c r="I653" s="175">
        <v>2</v>
      </c>
      <c r="J653" s="175">
        <v>34</v>
      </c>
      <c r="K653" s="177">
        <v>540000</v>
      </c>
      <c r="L653" s="177">
        <v>540000</v>
      </c>
      <c r="M653" s="177">
        <v>444366</v>
      </c>
      <c r="N653" s="175" t="s">
        <v>1</v>
      </c>
      <c r="O653" s="175" t="s">
        <v>1</v>
      </c>
      <c r="P653" s="175" t="s">
        <v>1</v>
      </c>
      <c r="Q653" s="177">
        <v>55134</v>
      </c>
      <c r="R653" s="178" t="s">
        <v>2310</v>
      </c>
      <c r="S653" s="175" t="s">
        <v>1</v>
      </c>
      <c r="T653" s="175" t="s">
        <v>1</v>
      </c>
      <c r="U653" s="177">
        <v>507482.61</v>
      </c>
      <c r="V653" s="177">
        <v>7982.61</v>
      </c>
      <c r="W653" s="177">
        <v>32517.39</v>
      </c>
      <c r="X653" s="175" t="s">
        <v>1</v>
      </c>
      <c r="Y653" s="175" t="s">
        <v>1</v>
      </c>
      <c r="Z653" s="179">
        <v>44203</v>
      </c>
    </row>
    <row r="654" spans="1:26" ht="38.25" x14ac:dyDescent="0.25">
      <c r="A654" s="174">
        <v>4</v>
      </c>
      <c r="B654" s="175" t="s">
        <v>1718</v>
      </c>
      <c r="C654" s="175" t="s">
        <v>1719</v>
      </c>
      <c r="D654" s="175" t="s">
        <v>40</v>
      </c>
      <c r="E654" s="176">
        <v>44174</v>
      </c>
      <c r="F654" s="175" t="s">
        <v>54</v>
      </c>
      <c r="G654" s="175" t="s">
        <v>55</v>
      </c>
      <c r="H654" s="175" t="s">
        <v>227</v>
      </c>
      <c r="I654" s="175">
        <v>2</v>
      </c>
      <c r="J654" s="175">
        <v>30</v>
      </c>
      <c r="K654" s="177">
        <v>540000</v>
      </c>
      <c r="L654" s="177">
        <v>540000</v>
      </c>
      <c r="M654" s="177">
        <v>444366</v>
      </c>
      <c r="N654" s="175" t="s">
        <v>1</v>
      </c>
      <c r="O654" s="175" t="s">
        <v>1</v>
      </c>
      <c r="P654" s="175" t="s">
        <v>1</v>
      </c>
      <c r="Q654" s="177">
        <v>55134</v>
      </c>
      <c r="R654" s="178" t="s">
        <v>2310</v>
      </c>
      <c r="S654" s="175" t="s">
        <v>1</v>
      </c>
      <c r="T654" s="175" t="s">
        <v>1</v>
      </c>
      <c r="U654" s="177">
        <v>507354.8</v>
      </c>
      <c r="V654" s="177">
        <v>7854.8</v>
      </c>
      <c r="W654" s="177">
        <v>32645.200000000001</v>
      </c>
      <c r="X654" s="175" t="s">
        <v>1</v>
      </c>
      <c r="Y654" s="175" t="s">
        <v>1</v>
      </c>
      <c r="Z654" s="179">
        <v>44203</v>
      </c>
    </row>
    <row r="655" spans="1:26" ht="38.25" x14ac:dyDescent="0.25">
      <c r="A655" s="174">
        <v>4</v>
      </c>
      <c r="B655" s="175" t="s">
        <v>1720</v>
      </c>
      <c r="C655" s="175" t="s">
        <v>1721</v>
      </c>
      <c r="D655" s="175" t="s">
        <v>2342</v>
      </c>
      <c r="E655" s="176">
        <v>44175</v>
      </c>
      <c r="F655" s="175" t="s">
        <v>692</v>
      </c>
      <c r="G655" s="175" t="s">
        <v>693</v>
      </c>
      <c r="H655" s="175"/>
      <c r="I655" s="175">
        <v>1</v>
      </c>
      <c r="J655" s="175">
        <v>35</v>
      </c>
      <c r="K655" s="177">
        <v>800219.02</v>
      </c>
      <c r="L655" s="177">
        <v>779219.02</v>
      </c>
      <c r="M655" s="177">
        <v>490907.98</v>
      </c>
      <c r="N655" s="175" t="s">
        <v>1</v>
      </c>
      <c r="O655" s="175" t="s">
        <v>1</v>
      </c>
      <c r="P655" s="175" t="s">
        <v>1</v>
      </c>
      <c r="Q655" s="175" t="s">
        <v>1</v>
      </c>
      <c r="R655" s="178" t="s">
        <v>2201</v>
      </c>
      <c r="S655" s="175" t="s">
        <v>1</v>
      </c>
      <c r="T655" s="175" t="s">
        <v>1</v>
      </c>
      <c r="U655" s="177">
        <v>490907.98</v>
      </c>
      <c r="V655" s="175" t="s">
        <v>1</v>
      </c>
      <c r="W655" s="177">
        <v>288311.03999999998</v>
      </c>
      <c r="X655" s="175" t="s">
        <v>1</v>
      </c>
      <c r="Y655" s="177">
        <v>21000</v>
      </c>
      <c r="Z655" s="179">
        <v>44203</v>
      </c>
    </row>
    <row r="656" spans="1:26" ht="63.75" x14ac:dyDescent="0.25">
      <c r="A656" s="174">
        <v>4</v>
      </c>
      <c r="B656" s="175" t="s">
        <v>1722</v>
      </c>
      <c r="C656" s="175" t="s">
        <v>1723</v>
      </c>
      <c r="D656" s="175" t="s">
        <v>40</v>
      </c>
      <c r="E656" s="176">
        <v>44174</v>
      </c>
      <c r="F656" s="175" t="s">
        <v>47</v>
      </c>
      <c r="G656" s="175" t="s">
        <v>48</v>
      </c>
      <c r="H656" s="175" t="s">
        <v>918</v>
      </c>
      <c r="I656" s="175">
        <v>3</v>
      </c>
      <c r="J656" s="175">
        <v>30</v>
      </c>
      <c r="K656" s="177">
        <v>540540</v>
      </c>
      <c r="L656" s="177">
        <v>540540</v>
      </c>
      <c r="M656" s="177">
        <v>444810.37</v>
      </c>
      <c r="N656" s="175" t="s">
        <v>1</v>
      </c>
      <c r="O656" s="175" t="s">
        <v>1</v>
      </c>
      <c r="P656" s="175" t="s">
        <v>1</v>
      </c>
      <c r="Q656" s="177">
        <v>55189.13</v>
      </c>
      <c r="R656" s="178" t="s">
        <v>2310</v>
      </c>
      <c r="S656" s="175" t="s">
        <v>1</v>
      </c>
      <c r="T656" s="175" t="s">
        <v>1</v>
      </c>
      <c r="U656" s="177">
        <v>524323.80000000005</v>
      </c>
      <c r="V656" s="177">
        <v>24324.3</v>
      </c>
      <c r="W656" s="177">
        <v>16216.2</v>
      </c>
      <c r="X656" s="175" t="s">
        <v>1</v>
      </c>
      <c r="Y656" s="175" t="s">
        <v>1</v>
      </c>
      <c r="Z656" s="179">
        <v>44203</v>
      </c>
    </row>
    <row r="657" spans="1:26" ht="38.25" x14ac:dyDescent="0.25">
      <c r="A657" s="174">
        <v>4</v>
      </c>
      <c r="B657" s="175" t="s">
        <v>1724</v>
      </c>
      <c r="C657" s="175" t="s">
        <v>1725</v>
      </c>
      <c r="D657" s="175" t="s">
        <v>40</v>
      </c>
      <c r="E657" s="176">
        <v>44174</v>
      </c>
      <c r="F657" s="175" t="s">
        <v>692</v>
      </c>
      <c r="G657" s="175" t="s">
        <v>693</v>
      </c>
      <c r="H657" s="175"/>
      <c r="I657" s="175">
        <v>1</v>
      </c>
      <c r="J657" s="175">
        <v>36</v>
      </c>
      <c r="K657" s="177">
        <v>537109.55000000005</v>
      </c>
      <c r="L657" s="177">
        <v>537109.55000000005</v>
      </c>
      <c r="M657" s="177">
        <v>441987.44</v>
      </c>
      <c r="N657" s="175" t="s">
        <v>1</v>
      </c>
      <c r="O657" s="175" t="s">
        <v>1</v>
      </c>
      <c r="P657" s="175" t="s">
        <v>1</v>
      </c>
      <c r="Q657" s="177">
        <v>54838.879999999997</v>
      </c>
      <c r="R657" s="178" t="s">
        <v>2310</v>
      </c>
      <c r="S657" s="175" t="s">
        <v>1</v>
      </c>
      <c r="T657" s="175" t="s">
        <v>1</v>
      </c>
      <c r="U657" s="177">
        <v>496826.32</v>
      </c>
      <c r="V657" s="175" t="s">
        <v>1</v>
      </c>
      <c r="W657" s="177">
        <v>40283.230000000003</v>
      </c>
      <c r="X657" s="175" t="s">
        <v>1</v>
      </c>
      <c r="Y657" s="175" t="s">
        <v>1</v>
      </c>
      <c r="Z657" s="179">
        <v>44203</v>
      </c>
    </row>
    <row r="658" spans="1:26" ht="63.75" x14ac:dyDescent="0.25">
      <c r="A658" s="174">
        <v>4</v>
      </c>
      <c r="B658" s="175" t="s">
        <v>1726</v>
      </c>
      <c r="C658" s="175" t="s">
        <v>1727</v>
      </c>
      <c r="D658" s="175" t="s">
        <v>40</v>
      </c>
      <c r="E658" s="176">
        <v>44167</v>
      </c>
      <c r="F658" s="175" t="s">
        <v>47</v>
      </c>
      <c r="G658" s="175" t="s">
        <v>48</v>
      </c>
      <c r="H658" s="175" t="s">
        <v>1314</v>
      </c>
      <c r="I658" s="175">
        <v>2</v>
      </c>
      <c r="J658" s="175">
        <v>35</v>
      </c>
      <c r="K658" s="177">
        <v>540000</v>
      </c>
      <c r="L658" s="177">
        <v>540000</v>
      </c>
      <c r="M658" s="177">
        <v>444366</v>
      </c>
      <c r="N658" s="175" t="s">
        <v>1</v>
      </c>
      <c r="O658" s="175" t="s">
        <v>1</v>
      </c>
      <c r="P658" s="175" t="s">
        <v>1</v>
      </c>
      <c r="Q658" s="177">
        <v>55134</v>
      </c>
      <c r="R658" s="178" t="s">
        <v>2310</v>
      </c>
      <c r="S658" s="175" t="s">
        <v>1</v>
      </c>
      <c r="T658" s="175" t="s">
        <v>1</v>
      </c>
      <c r="U658" s="177">
        <v>507432.01</v>
      </c>
      <c r="V658" s="177">
        <v>7932.01</v>
      </c>
      <c r="W658" s="177">
        <v>32567.99</v>
      </c>
      <c r="X658" s="175" t="s">
        <v>1</v>
      </c>
      <c r="Y658" s="175" t="s">
        <v>1</v>
      </c>
      <c r="Z658" s="179">
        <v>44203</v>
      </c>
    </row>
    <row r="659" spans="1:26" ht="38.25" x14ac:dyDescent="0.25">
      <c r="A659" s="174">
        <v>4</v>
      </c>
      <c r="B659" s="175" t="s">
        <v>1728</v>
      </c>
      <c r="C659" s="175" t="s">
        <v>1729</v>
      </c>
      <c r="D659" s="175" t="s">
        <v>40</v>
      </c>
      <c r="E659" s="176">
        <v>44174</v>
      </c>
      <c r="F659" s="175" t="s">
        <v>47</v>
      </c>
      <c r="G659" s="175" t="s">
        <v>48</v>
      </c>
      <c r="H659" s="175" t="s">
        <v>165</v>
      </c>
      <c r="I659" s="175">
        <v>3</v>
      </c>
      <c r="J659" s="175">
        <v>35</v>
      </c>
      <c r="K659" s="177">
        <v>538601.73</v>
      </c>
      <c r="L659" s="177">
        <v>538601.73</v>
      </c>
      <c r="M659" s="177">
        <v>443215.35999999999</v>
      </c>
      <c r="N659" s="175" t="s">
        <v>1</v>
      </c>
      <c r="O659" s="175" t="s">
        <v>1</v>
      </c>
      <c r="P659" s="175" t="s">
        <v>1</v>
      </c>
      <c r="Q659" s="177">
        <v>54991.24</v>
      </c>
      <c r="R659" s="178" t="s">
        <v>2310</v>
      </c>
      <c r="S659" s="175" t="s">
        <v>1</v>
      </c>
      <c r="T659" s="175" t="s">
        <v>1</v>
      </c>
      <c r="U659" s="177">
        <v>522440.82</v>
      </c>
      <c r="V659" s="177">
        <v>24234.22</v>
      </c>
      <c r="W659" s="177">
        <v>16160.91</v>
      </c>
      <c r="X659" s="175" t="s">
        <v>1</v>
      </c>
      <c r="Y659" s="175" t="s">
        <v>1</v>
      </c>
      <c r="Z659" s="179">
        <v>44203</v>
      </c>
    </row>
    <row r="660" spans="1:26" ht="51" x14ac:dyDescent="0.25">
      <c r="A660" s="174">
        <v>4</v>
      </c>
      <c r="B660" s="175" t="s">
        <v>1730</v>
      </c>
      <c r="C660" s="175" t="s">
        <v>1731</v>
      </c>
      <c r="D660" s="175" t="s">
        <v>40</v>
      </c>
      <c r="E660" s="176">
        <v>44174</v>
      </c>
      <c r="F660" s="175" t="s">
        <v>47</v>
      </c>
      <c r="G660" s="175" t="s">
        <v>48</v>
      </c>
      <c r="H660" s="175" t="s">
        <v>1732</v>
      </c>
      <c r="I660" s="175">
        <v>3</v>
      </c>
      <c r="J660" s="175">
        <v>35</v>
      </c>
      <c r="K660" s="177">
        <v>538601.73</v>
      </c>
      <c r="L660" s="177">
        <v>538601.73</v>
      </c>
      <c r="M660" s="177">
        <v>443215.35999999999</v>
      </c>
      <c r="N660" s="175" t="s">
        <v>1</v>
      </c>
      <c r="O660" s="175" t="s">
        <v>1</v>
      </c>
      <c r="P660" s="175" t="s">
        <v>1</v>
      </c>
      <c r="Q660" s="177">
        <v>54991.24</v>
      </c>
      <c r="R660" s="178" t="s">
        <v>2310</v>
      </c>
      <c r="S660" s="175" t="s">
        <v>1</v>
      </c>
      <c r="T660" s="175" t="s">
        <v>1</v>
      </c>
      <c r="U660" s="177">
        <v>522440.82</v>
      </c>
      <c r="V660" s="177">
        <v>24234.22</v>
      </c>
      <c r="W660" s="177">
        <v>16160.91</v>
      </c>
      <c r="X660" s="175" t="s">
        <v>1</v>
      </c>
      <c r="Y660" s="175" t="s">
        <v>1</v>
      </c>
      <c r="Z660" s="179">
        <v>44203</v>
      </c>
    </row>
    <row r="661" spans="1:26" ht="25.5" x14ac:dyDescent="0.25">
      <c r="A661" s="174">
        <v>4</v>
      </c>
      <c r="B661" s="175" t="s">
        <v>1733</v>
      </c>
      <c r="C661" s="175" t="s">
        <v>1734</v>
      </c>
      <c r="D661" s="175" t="s">
        <v>40</v>
      </c>
      <c r="E661" s="176">
        <v>44174</v>
      </c>
      <c r="F661" s="175" t="s">
        <v>54</v>
      </c>
      <c r="G661" s="175" t="s">
        <v>55</v>
      </c>
      <c r="H661" s="175" t="s">
        <v>1482</v>
      </c>
      <c r="I661" s="175">
        <v>1</v>
      </c>
      <c r="J661" s="175">
        <v>35</v>
      </c>
      <c r="K661" s="177">
        <v>495001.64</v>
      </c>
      <c r="L661" s="177">
        <v>495001.64</v>
      </c>
      <c r="M661" s="177">
        <v>407336.84</v>
      </c>
      <c r="N661" s="175" t="s">
        <v>1</v>
      </c>
      <c r="O661" s="175" t="s">
        <v>1</v>
      </c>
      <c r="P661" s="175" t="s">
        <v>1</v>
      </c>
      <c r="Q661" s="177">
        <v>50539.67</v>
      </c>
      <c r="R661" s="178" t="s">
        <v>2310</v>
      </c>
      <c r="S661" s="175" t="s">
        <v>1</v>
      </c>
      <c r="T661" s="175" t="s">
        <v>1</v>
      </c>
      <c r="U661" s="177">
        <v>470180.85</v>
      </c>
      <c r="V661" s="177">
        <v>12304.34</v>
      </c>
      <c r="W661" s="177">
        <v>24820.79</v>
      </c>
      <c r="X661" s="175" t="s">
        <v>1</v>
      </c>
      <c r="Y661" s="175" t="s">
        <v>1</v>
      </c>
      <c r="Z661" s="179">
        <v>44203</v>
      </c>
    </row>
    <row r="662" spans="1:26" ht="51" x14ac:dyDescent="0.25">
      <c r="A662" s="174">
        <v>4</v>
      </c>
      <c r="B662" s="175" t="s">
        <v>1735</v>
      </c>
      <c r="C662" s="175" t="s">
        <v>1736</v>
      </c>
      <c r="D662" s="175" t="s">
        <v>40</v>
      </c>
      <c r="E662" s="176">
        <v>44174</v>
      </c>
      <c r="F662" s="175" t="s">
        <v>54</v>
      </c>
      <c r="G662" s="175" t="s">
        <v>55</v>
      </c>
      <c r="H662" s="175" t="s">
        <v>1737</v>
      </c>
      <c r="I662" s="175">
        <v>2</v>
      </c>
      <c r="J662" s="175">
        <v>30</v>
      </c>
      <c r="K662" s="177">
        <v>540540</v>
      </c>
      <c r="L662" s="177">
        <v>540540</v>
      </c>
      <c r="M662" s="177">
        <v>444810.37</v>
      </c>
      <c r="N662" s="175" t="s">
        <v>1</v>
      </c>
      <c r="O662" s="175" t="s">
        <v>1</v>
      </c>
      <c r="P662" s="175" t="s">
        <v>1</v>
      </c>
      <c r="Q662" s="177">
        <v>55189.13</v>
      </c>
      <c r="R662" s="178" t="s">
        <v>2310</v>
      </c>
      <c r="S662" s="175" t="s">
        <v>1</v>
      </c>
      <c r="T662" s="175" t="s">
        <v>1</v>
      </c>
      <c r="U662" s="177">
        <v>524323.5</v>
      </c>
      <c r="V662" s="177">
        <v>24324</v>
      </c>
      <c r="W662" s="177">
        <v>16216.5</v>
      </c>
      <c r="X662" s="175" t="s">
        <v>1</v>
      </c>
      <c r="Y662" s="175" t="s">
        <v>1</v>
      </c>
      <c r="Z662" s="179">
        <v>44203</v>
      </c>
    </row>
    <row r="663" spans="1:26" ht="38.25" x14ac:dyDescent="0.25">
      <c r="A663" s="174">
        <v>4</v>
      </c>
      <c r="B663" s="175" t="s">
        <v>1738</v>
      </c>
      <c r="C663" s="175" t="s">
        <v>1739</v>
      </c>
      <c r="D663" s="175" t="s">
        <v>40</v>
      </c>
      <c r="E663" s="176">
        <v>44174</v>
      </c>
      <c r="F663" s="175" t="s">
        <v>66</v>
      </c>
      <c r="G663" s="175" t="s">
        <v>67</v>
      </c>
      <c r="H663" s="175" t="s">
        <v>1349</v>
      </c>
      <c r="I663" s="175">
        <v>2</v>
      </c>
      <c r="J663" s="175">
        <v>35</v>
      </c>
      <c r="K663" s="177">
        <v>545003.54</v>
      </c>
      <c r="L663" s="177">
        <v>540173.54</v>
      </c>
      <c r="M663" s="177">
        <v>444508.81</v>
      </c>
      <c r="N663" s="175" t="s">
        <v>1</v>
      </c>
      <c r="O663" s="175" t="s">
        <v>1</v>
      </c>
      <c r="P663" s="175" t="s">
        <v>1</v>
      </c>
      <c r="Q663" s="177">
        <v>55151.71</v>
      </c>
      <c r="R663" s="178" t="s">
        <v>2310</v>
      </c>
      <c r="S663" s="175" t="s">
        <v>1</v>
      </c>
      <c r="T663" s="175" t="s">
        <v>1</v>
      </c>
      <c r="U663" s="177">
        <v>523810.25</v>
      </c>
      <c r="V663" s="177">
        <v>24149.73</v>
      </c>
      <c r="W663" s="177">
        <v>16363.29</v>
      </c>
      <c r="X663" s="175" t="s">
        <v>1</v>
      </c>
      <c r="Y663" s="177">
        <v>4830</v>
      </c>
      <c r="Z663" s="179">
        <v>44203</v>
      </c>
    </row>
    <row r="664" spans="1:26" ht="51" x14ac:dyDescent="0.25">
      <c r="A664" s="174">
        <v>4</v>
      </c>
      <c r="B664" s="175" t="s">
        <v>1740</v>
      </c>
      <c r="C664" s="175" t="s">
        <v>1741</v>
      </c>
      <c r="D664" s="175" t="s">
        <v>40</v>
      </c>
      <c r="E664" s="176">
        <v>44174</v>
      </c>
      <c r="F664" s="175" t="s">
        <v>47</v>
      </c>
      <c r="G664" s="175" t="s">
        <v>48</v>
      </c>
      <c r="H664" s="175" t="s">
        <v>1680</v>
      </c>
      <c r="I664" s="175">
        <v>2</v>
      </c>
      <c r="J664" s="175">
        <v>36</v>
      </c>
      <c r="K664" s="177">
        <v>540540.54</v>
      </c>
      <c r="L664" s="177">
        <v>540540.54</v>
      </c>
      <c r="M664" s="177">
        <v>444810.81</v>
      </c>
      <c r="N664" s="175" t="s">
        <v>1</v>
      </c>
      <c r="O664" s="175" t="s">
        <v>1</v>
      </c>
      <c r="P664" s="175" t="s">
        <v>1</v>
      </c>
      <c r="Q664" s="177">
        <v>55189.2</v>
      </c>
      <c r="R664" s="178" t="s">
        <v>2310</v>
      </c>
      <c r="S664" s="175" t="s">
        <v>1</v>
      </c>
      <c r="T664" s="175" t="s">
        <v>1</v>
      </c>
      <c r="U664" s="177">
        <v>524324.31999999995</v>
      </c>
      <c r="V664" s="177">
        <v>24324.31</v>
      </c>
      <c r="W664" s="177">
        <v>16216.22</v>
      </c>
      <c r="X664" s="175" t="s">
        <v>1</v>
      </c>
      <c r="Y664" s="175" t="s">
        <v>1</v>
      </c>
      <c r="Z664" s="179">
        <v>44203</v>
      </c>
    </row>
    <row r="665" spans="1:26" ht="38.25" x14ac:dyDescent="0.25">
      <c r="A665" s="174">
        <v>4</v>
      </c>
      <c r="B665" s="175" t="s">
        <v>1742</v>
      </c>
      <c r="C665" s="175" t="s">
        <v>1743</v>
      </c>
      <c r="D665" s="175" t="s">
        <v>40</v>
      </c>
      <c r="E665" s="176">
        <v>44174</v>
      </c>
      <c r="F665" s="175" t="s">
        <v>47</v>
      </c>
      <c r="G665" s="175" t="s">
        <v>48</v>
      </c>
      <c r="H665" s="175" t="s">
        <v>1303</v>
      </c>
      <c r="I665" s="175">
        <v>1</v>
      </c>
      <c r="J665" s="175">
        <v>33</v>
      </c>
      <c r="K665" s="177">
        <v>540540.54</v>
      </c>
      <c r="L665" s="177">
        <v>540540.54</v>
      </c>
      <c r="M665" s="177">
        <v>444810.81</v>
      </c>
      <c r="N665" s="175" t="s">
        <v>1</v>
      </c>
      <c r="O665" s="175" t="s">
        <v>1</v>
      </c>
      <c r="P665" s="175" t="s">
        <v>1</v>
      </c>
      <c r="Q665" s="177">
        <v>55189.2</v>
      </c>
      <c r="R665" s="178" t="s">
        <v>2310</v>
      </c>
      <c r="S665" s="175" t="s">
        <v>1</v>
      </c>
      <c r="T665" s="175" t="s">
        <v>1</v>
      </c>
      <c r="U665" s="177">
        <v>529594.59</v>
      </c>
      <c r="V665" s="177">
        <v>29594.58</v>
      </c>
      <c r="W665" s="177">
        <v>10945.95</v>
      </c>
      <c r="X665" s="175" t="s">
        <v>1</v>
      </c>
      <c r="Y665" s="175" t="s">
        <v>1</v>
      </c>
      <c r="Z665" s="179">
        <v>44203</v>
      </c>
    </row>
    <row r="666" spans="1:26" ht="51" x14ac:dyDescent="0.25">
      <c r="A666" s="174">
        <v>4</v>
      </c>
      <c r="B666" s="175" t="s">
        <v>1744</v>
      </c>
      <c r="C666" s="175" t="s">
        <v>1745</v>
      </c>
      <c r="D666" s="175" t="s">
        <v>1354</v>
      </c>
      <c r="E666" s="176">
        <v>44175</v>
      </c>
      <c r="F666" s="175" t="s">
        <v>1746</v>
      </c>
      <c r="G666" s="175" t="s">
        <v>1747</v>
      </c>
      <c r="H666" s="175"/>
      <c r="I666" s="175">
        <v>1</v>
      </c>
      <c r="J666" s="175">
        <v>30</v>
      </c>
      <c r="K666" s="177">
        <v>668883.94999999995</v>
      </c>
      <c r="L666" s="177">
        <v>621003.94999999995</v>
      </c>
      <c r="M666" s="177">
        <v>465752.95</v>
      </c>
      <c r="N666" s="175" t="s">
        <v>1</v>
      </c>
      <c r="O666" s="175" t="s">
        <v>1</v>
      </c>
      <c r="P666" s="175" t="s">
        <v>1</v>
      </c>
      <c r="Q666" s="175" t="s">
        <v>1</v>
      </c>
      <c r="R666" s="178" t="s">
        <v>2201</v>
      </c>
      <c r="S666" s="175" t="s">
        <v>1</v>
      </c>
      <c r="T666" s="175" t="s">
        <v>1</v>
      </c>
      <c r="U666" s="177">
        <v>465752.95</v>
      </c>
      <c r="V666" s="175" t="s">
        <v>1</v>
      </c>
      <c r="W666" s="177">
        <v>155251</v>
      </c>
      <c r="X666" s="175" t="s">
        <v>1</v>
      </c>
      <c r="Y666" s="177">
        <v>47880</v>
      </c>
      <c r="Z666" s="179">
        <v>44203</v>
      </c>
    </row>
    <row r="667" spans="1:26" ht="76.5" x14ac:dyDescent="0.25">
      <c r="A667" s="174">
        <v>4</v>
      </c>
      <c r="B667" s="175" t="s">
        <v>1748</v>
      </c>
      <c r="C667" s="175" t="s">
        <v>1749</v>
      </c>
      <c r="D667" s="175" t="s">
        <v>40</v>
      </c>
      <c r="E667" s="176">
        <v>44172</v>
      </c>
      <c r="F667" s="175" t="s">
        <v>1746</v>
      </c>
      <c r="G667" s="175" t="s">
        <v>1747</v>
      </c>
      <c r="H667" s="175"/>
      <c r="I667" s="175">
        <v>1</v>
      </c>
      <c r="J667" s="175">
        <v>30</v>
      </c>
      <c r="K667" s="177">
        <v>664640.98</v>
      </c>
      <c r="L667" s="177">
        <v>621590.98</v>
      </c>
      <c r="M667" s="177">
        <v>466131.07</v>
      </c>
      <c r="N667" s="175" t="s">
        <v>1</v>
      </c>
      <c r="O667" s="175" t="s">
        <v>1</v>
      </c>
      <c r="P667" s="175" t="s">
        <v>1</v>
      </c>
      <c r="Q667" s="175" t="s">
        <v>1</v>
      </c>
      <c r="R667" s="178" t="s">
        <v>2201</v>
      </c>
      <c r="S667" s="175" t="s">
        <v>1</v>
      </c>
      <c r="T667" s="175" t="s">
        <v>1</v>
      </c>
      <c r="U667" s="177">
        <v>466131.07</v>
      </c>
      <c r="V667" s="175" t="s">
        <v>1</v>
      </c>
      <c r="W667" s="177">
        <v>155459.91</v>
      </c>
      <c r="X667" s="175" t="s">
        <v>1</v>
      </c>
      <c r="Y667" s="177">
        <v>43050</v>
      </c>
      <c r="Z667" s="179">
        <v>44203</v>
      </c>
    </row>
    <row r="668" spans="1:26" ht="63.75" x14ac:dyDescent="0.25">
      <c r="A668" s="174">
        <v>4</v>
      </c>
      <c r="B668" s="175" t="s">
        <v>1750</v>
      </c>
      <c r="C668" s="175" t="s">
        <v>1751</v>
      </c>
      <c r="D668" s="175" t="s">
        <v>40</v>
      </c>
      <c r="E668" s="176">
        <v>44167</v>
      </c>
      <c r="F668" s="175" t="s">
        <v>1746</v>
      </c>
      <c r="G668" s="175" t="s">
        <v>1747</v>
      </c>
      <c r="H668" s="175"/>
      <c r="I668" s="175">
        <v>1</v>
      </c>
      <c r="J668" s="175">
        <v>30</v>
      </c>
      <c r="K668" s="177">
        <v>668270.98</v>
      </c>
      <c r="L668" s="177">
        <v>624590.98</v>
      </c>
      <c r="M668" s="177">
        <v>468380.77</v>
      </c>
      <c r="N668" s="175" t="s">
        <v>1</v>
      </c>
      <c r="O668" s="175" t="s">
        <v>1</v>
      </c>
      <c r="P668" s="175" t="s">
        <v>1</v>
      </c>
      <c r="Q668" s="175" t="s">
        <v>1</v>
      </c>
      <c r="R668" s="178" t="s">
        <v>2201</v>
      </c>
      <c r="S668" s="175" t="s">
        <v>1</v>
      </c>
      <c r="T668" s="175" t="s">
        <v>1</v>
      </c>
      <c r="U668" s="177">
        <v>468380.77</v>
      </c>
      <c r="V668" s="175" t="s">
        <v>1</v>
      </c>
      <c r="W668" s="177">
        <v>156210.21</v>
      </c>
      <c r="X668" s="175" t="s">
        <v>1</v>
      </c>
      <c r="Y668" s="177">
        <v>43680</v>
      </c>
      <c r="Z668" s="179">
        <v>44203</v>
      </c>
    </row>
    <row r="669" spans="1:26" ht="63.75" x14ac:dyDescent="0.25">
      <c r="A669" s="174">
        <v>4</v>
      </c>
      <c r="B669" s="175" t="s">
        <v>1752</v>
      </c>
      <c r="C669" s="175" t="s">
        <v>1351</v>
      </c>
      <c r="D669" s="175" t="s">
        <v>40</v>
      </c>
      <c r="E669" s="176">
        <v>44174</v>
      </c>
      <c r="F669" s="175" t="s">
        <v>66</v>
      </c>
      <c r="G669" s="175" t="s">
        <v>67</v>
      </c>
      <c r="H669" s="175" t="s">
        <v>748</v>
      </c>
      <c r="I669" s="175">
        <v>1</v>
      </c>
      <c r="J669" s="175">
        <v>30</v>
      </c>
      <c r="K669" s="177">
        <v>540540.54</v>
      </c>
      <c r="L669" s="177">
        <v>540540.54</v>
      </c>
      <c r="M669" s="177">
        <v>444810.86</v>
      </c>
      <c r="N669" s="175" t="s">
        <v>1</v>
      </c>
      <c r="O669" s="175" t="s">
        <v>1</v>
      </c>
      <c r="P669" s="175" t="s">
        <v>1</v>
      </c>
      <c r="Q669" s="177">
        <v>55189.2</v>
      </c>
      <c r="R669" s="178" t="s">
        <v>2310</v>
      </c>
      <c r="S669" s="175" t="s">
        <v>1</v>
      </c>
      <c r="T669" s="175" t="s">
        <v>1</v>
      </c>
      <c r="U669" s="177">
        <v>524324.31999999995</v>
      </c>
      <c r="V669" s="177">
        <v>24324.26</v>
      </c>
      <c r="W669" s="177">
        <v>16216.22</v>
      </c>
      <c r="X669" s="175" t="s">
        <v>1</v>
      </c>
      <c r="Y669" s="175" t="s">
        <v>1</v>
      </c>
      <c r="Z669" s="179">
        <v>44203</v>
      </c>
    </row>
    <row r="670" spans="1:26" ht="51" x14ac:dyDescent="0.25">
      <c r="A670" s="174">
        <v>4</v>
      </c>
      <c r="B670" s="175" t="s">
        <v>1753</v>
      </c>
      <c r="C670" s="175" t="s">
        <v>1754</v>
      </c>
      <c r="D670" s="175" t="s">
        <v>40</v>
      </c>
      <c r="E670" s="176">
        <v>44174</v>
      </c>
      <c r="F670" s="175" t="s">
        <v>54</v>
      </c>
      <c r="G670" s="175" t="s">
        <v>55</v>
      </c>
      <c r="H670" s="175" t="s">
        <v>1755</v>
      </c>
      <c r="I670" s="175">
        <v>1</v>
      </c>
      <c r="J670" s="175">
        <v>35</v>
      </c>
      <c r="K670" s="177">
        <v>539568.97</v>
      </c>
      <c r="L670" s="177">
        <v>539568.97</v>
      </c>
      <c r="M670" s="177">
        <v>444011.3</v>
      </c>
      <c r="N670" s="175" t="s">
        <v>1</v>
      </c>
      <c r="O670" s="175" t="s">
        <v>1</v>
      </c>
      <c r="P670" s="175" t="s">
        <v>1</v>
      </c>
      <c r="Q670" s="177">
        <v>55089.99</v>
      </c>
      <c r="R670" s="178" t="s">
        <v>2310</v>
      </c>
      <c r="S670" s="175" t="s">
        <v>1</v>
      </c>
      <c r="T670" s="175" t="s">
        <v>1</v>
      </c>
      <c r="U670" s="177">
        <v>516433.94</v>
      </c>
      <c r="V670" s="177">
        <v>17332.650000000001</v>
      </c>
      <c r="W670" s="177">
        <v>23135.03</v>
      </c>
      <c r="X670" s="175" t="s">
        <v>1</v>
      </c>
      <c r="Y670" s="175" t="s">
        <v>1</v>
      </c>
      <c r="Z670" s="179">
        <v>44203</v>
      </c>
    </row>
    <row r="671" spans="1:26" ht="38.25" x14ac:dyDescent="0.25">
      <c r="A671" s="174">
        <v>4</v>
      </c>
      <c r="B671" s="175" t="s">
        <v>1756</v>
      </c>
      <c r="C671" s="175" t="s">
        <v>1757</v>
      </c>
      <c r="D671" s="175" t="s">
        <v>40</v>
      </c>
      <c r="E671" s="176">
        <v>44174</v>
      </c>
      <c r="F671" s="175" t="s">
        <v>54</v>
      </c>
      <c r="G671" s="175" t="s">
        <v>55</v>
      </c>
      <c r="H671" s="175" t="s">
        <v>1758</v>
      </c>
      <c r="I671" s="175">
        <v>1</v>
      </c>
      <c r="J671" s="175">
        <v>35</v>
      </c>
      <c r="K671" s="177">
        <v>499996.56</v>
      </c>
      <c r="L671" s="177">
        <v>499996.56</v>
      </c>
      <c r="M671" s="177">
        <v>411447.18</v>
      </c>
      <c r="N671" s="175" t="s">
        <v>1</v>
      </c>
      <c r="O671" s="175" t="s">
        <v>1</v>
      </c>
      <c r="P671" s="175" t="s">
        <v>1</v>
      </c>
      <c r="Q671" s="177">
        <v>51049.65</v>
      </c>
      <c r="R671" s="178" t="s">
        <v>2310</v>
      </c>
      <c r="S671" s="175" t="s">
        <v>1</v>
      </c>
      <c r="T671" s="175" t="s">
        <v>1</v>
      </c>
      <c r="U671" s="177">
        <v>476470.39</v>
      </c>
      <c r="V671" s="177">
        <v>13973.56</v>
      </c>
      <c r="W671" s="177">
        <v>23526.17</v>
      </c>
      <c r="X671" s="175" t="s">
        <v>1</v>
      </c>
      <c r="Y671" s="175" t="s">
        <v>1</v>
      </c>
      <c r="Z671" s="179">
        <v>44203</v>
      </c>
    </row>
    <row r="672" spans="1:26" ht="51" x14ac:dyDescent="0.25">
      <c r="A672" s="174">
        <v>4</v>
      </c>
      <c r="B672" s="175" t="s">
        <v>1759</v>
      </c>
      <c r="C672" s="175" t="s">
        <v>1760</v>
      </c>
      <c r="D672" s="175" t="s">
        <v>40</v>
      </c>
      <c r="E672" s="176">
        <v>44174</v>
      </c>
      <c r="F672" s="175" t="s">
        <v>47</v>
      </c>
      <c r="G672" s="175" t="s">
        <v>48</v>
      </c>
      <c r="H672" s="175"/>
      <c r="I672" s="175">
        <v>1</v>
      </c>
      <c r="J672" s="175">
        <v>35</v>
      </c>
      <c r="K672" s="177">
        <v>540293.99</v>
      </c>
      <c r="L672" s="177">
        <v>540293.99</v>
      </c>
      <c r="M672" s="177">
        <v>444607.91</v>
      </c>
      <c r="N672" s="175" t="s">
        <v>1</v>
      </c>
      <c r="O672" s="175" t="s">
        <v>1</v>
      </c>
      <c r="P672" s="175" t="s">
        <v>1</v>
      </c>
      <c r="Q672" s="177">
        <v>55164</v>
      </c>
      <c r="R672" s="178" t="s">
        <v>2310</v>
      </c>
      <c r="S672" s="175" t="s">
        <v>1</v>
      </c>
      <c r="T672" s="175" t="s">
        <v>1</v>
      </c>
      <c r="U672" s="177">
        <v>540293.99</v>
      </c>
      <c r="V672" s="177">
        <v>40522.080000000002</v>
      </c>
      <c r="W672" s="175" t="s">
        <v>1</v>
      </c>
      <c r="X672" s="175" t="s">
        <v>1</v>
      </c>
      <c r="Y672" s="175" t="s">
        <v>1</v>
      </c>
      <c r="Z672" s="179">
        <v>44203</v>
      </c>
    </row>
    <row r="673" spans="1:26" ht="51" x14ac:dyDescent="0.25">
      <c r="A673" s="174">
        <v>4</v>
      </c>
      <c r="B673" s="175" t="s">
        <v>1761</v>
      </c>
      <c r="C673" s="175" t="s">
        <v>1762</v>
      </c>
      <c r="D673" s="175" t="s">
        <v>40</v>
      </c>
      <c r="E673" s="176">
        <v>44174</v>
      </c>
      <c r="F673" s="175" t="s">
        <v>66</v>
      </c>
      <c r="G673" s="175" t="s">
        <v>67</v>
      </c>
      <c r="H673" s="175"/>
      <c r="I673" s="175">
        <v>1</v>
      </c>
      <c r="J673" s="175">
        <v>35</v>
      </c>
      <c r="K673" s="177">
        <v>498653.74</v>
      </c>
      <c r="L673" s="177">
        <v>498653.74</v>
      </c>
      <c r="M673" s="177">
        <v>410342.16</v>
      </c>
      <c r="N673" s="175" t="s">
        <v>1</v>
      </c>
      <c r="O673" s="175" t="s">
        <v>1</v>
      </c>
      <c r="P673" s="175" t="s">
        <v>1</v>
      </c>
      <c r="Q673" s="177">
        <v>50912.54</v>
      </c>
      <c r="R673" s="178" t="s">
        <v>2310</v>
      </c>
      <c r="S673" s="175" t="s">
        <v>1</v>
      </c>
      <c r="T673" s="175" t="s">
        <v>1</v>
      </c>
      <c r="U673" s="177">
        <v>498653.74</v>
      </c>
      <c r="V673" s="177">
        <v>37399.040000000001</v>
      </c>
      <c r="W673" s="175" t="s">
        <v>1</v>
      </c>
      <c r="X673" s="175" t="s">
        <v>1</v>
      </c>
      <c r="Y673" s="175" t="s">
        <v>1</v>
      </c>
      <c r="Z673" s="179">
        <v>44203</v>
      </c>
    </row>
    <row r="674" spans="1:26" ht="63.75" x14ac:dyDescent="0.25">
      <c r="A674" s="174">
        <v>4</v>
      </c>
      <c r="B674" s="175" t="s">
        <v>1763</v>
      </c>
      <c r="C674" s="175" t="s">
        <v>1492</v>
      </c>
      <c r="D674" s="175" t="s">
        <v>40</v>
      </c>
      <c r="E674" s="176">
        <v>44172</v>
      </c>
      <c r="F674" s="175" t="s">
        <v>784</v>
      </c>
      <c r="G674" s="175" t="s">
        <v>785</v>
      </c>
      <c r="H674" s="175"/>
      <c r="I674" s="175">
        <v>1</v>
      </c>
      <c r="J674" s="175">
        <v>30</v>
      </c>
      <c r="K674" s="177">
        <v>658936.18000000005</v>
      </c>
      <c r="L674" s="177">
        <v>624338.85</v>
      </c>
      <c r="M674" s="177">
        <v>468254.13</v>
      </c>
      <c r="N674" s="175" t="s">
        <v>1</v>
      </c>
      <c r="O674" s="175" t="s">
        <v>1</v>
      </c>
      <c r="P674" s="175" t="s">
        <v>1</v>
      </c>
      <c r="Q674" s="175" t="s">
        <v>1</v>
      </c>
      <c r="R674" s="178" t="s">
        <v>2201</v>
      </c>
      <c r="S674" s="175" t="s">
        <v>1</v>
      </c>
      <c r="T674" s="175" t="s">
        <v>1</v>
      </c>
      <c r="U674" s="177">
        <v>468254.13</v>
      </c>
      <c r="V674" s="175" t="s">
        <v>1</v>
      </c>
      <c r="W674" s="177">
        <v>156084.72</v>
      </c>
      <c r="X674" s="175" t="s">
        <v>1</v>
      </c>
      <c r="Y674" s="177">
        <v>34597.33</v>
      </c>
      <c r="Z674" s="179">
        <v>44203</v>
      </c>
    </row>
    <row r="675" spans="1:26" ht="63.75" x14ac:dyDescent="0.25">
      <c r="A675" s="174">
        <v>4</v>
      </c>
      <c r="B675" s="175" t="s">
        <v>1764</v>
      </c>
      <c r="C675" s="175" t="s">
        <v>1765</v>
      </c>
      <c r="D675" s="175" t="s">
        <v>40</v>
      </c>
      <c r="E675" s="176">
        <v>44167</v>
      </c>
      <c r="F675" s="175" t="s">
        <v>1167</v>
      </c>
      <c r="G675" s="175" t="s">
        <v>1168</v>
      </c>
      <c r="H675" s="175"/>
      <c r="I675" s="175">
        <v>1</v>
      </c>
      <c r="J675" s="175">
        <v>24</v>
      </c>
      <c r="K675" s="177">
        <v>320344.62</v>
      </c>
      <c r="L675" s="177">
        <v>307380.77</v>
      </c>
      <c r="M675" s="177">
        <v>138321.35</v>
      </c>
      <c r="N675" s="175" t="s">
        <v>1</v>
      </c>
      <c r="O675" s="175" t="s">
        <v>1</v>
      </c>
      <c r="P675" s="175" t="s">
        <v>1</v>
      </c>
      <c r="Q675" s="175" t="s">
        <v>1</v>
      </c>
      <c r="R675" s="178" t="s">
        <v>2201</v>
      </c>
      <c r="S675" s="175" t="s">
        <v>1</v>
      </c>
      <c r="T675" s="175" t="s">
        <v>1</v>
      </c>
      <c r="U675" s="177">
        <v>138321.35</v>
      </c>
      <c r="V675" s="175" t="s">
        <v>1</v>
      </c>
      <c r="W675" s="177">
        <v>169059.42</v>
      </c>
      <c r="X675" s="177">
        <v>12963.85</v>
      </c>
      <c r="Y675" s="175" t="s">
        <v>1</v>
      </c>
      <c r="Z675" s="179">
        <v>44203</v>
      </c>
    </row>
    <row r="676" spans="1:26" ht="25.5" x14ac:dyDescent="0.25">
      <c r="A676" s="174">
        <v>4</v>
      </c>
      <c r="B676" s="175" t="s">
        <v>1766</v>
      </c>
      <c r="C676" s="175" t="s">
        <v>1767</v>
      </c>
      <c r="D676" s="175" t="s">
        <v>40</v>
      </c>
      <c r="E676" s="176">
        <v>44174</v>
      </c>
      <c r="F676" s="175" t="s">
        <v>692</v>
      </c>
      <c r="G676" s="175" t="s">
        <v>693</v>
      </c>
      <c r="H676" s="175"/>
      <c r="I676" s="175">
        <v>1</v>
      </c>
      <c r="J676" s="175">
        <v>36</v>
      </c>
      <c r="K676" s="177">
        <v>615054.62</v>
      </c>
      <c r="L676" s="177">
        <v>540046.93000000005</v>
      </c>
      <c r="M676" s="177">
        <v>444404.61</v>
      </c>
      <c r="N676" s="175" t="s">
        <v>1</v>
      </c>
      <c r="O676" s="175" t="s">
        <v>1</v>
      </c>
      <c r="P676" s="175" t="s">
        <v>1</v>
      </c>
      <c r="Q676" s="177">
        <v>55138.79</v>
      </c>
      <c r="R676" s="178" t="s">
        <v>2310</v>
      </c>
      <c r="S676" s="175" t="s">
        <v>1</v>
      </c>
      <c r="T676" s="175" t="s">
        <v>1</v>
      </c>
      <c r="U676" s="177">
        <v>499543.4</v>
      </c>
      <c r="V676" s="175" t="s">
        <v>1</v>
      </c>
      <c r="W676" s="177">
        <v>40503.53</v>
      </c>
      <c r="X676" s="177">
        <v>75007.69</v>
      </c>
      <c r="Y676" s="175" t="s">
        <v>1</v>
      </c>
      <c r="Z676" s="179">
        <v>44203</v>
      </c>
    </row>
    <row r="677" spans="1:26" ht="25.5" x14ac:dyDescent="0.25">
      <c r="A677" s="174">
        <v>4</v>
      </c>
      <c r="B677" s="175" t="s">
        <v>1768</v>
      </c>
      <c r="C677" s="175" t="s">
        <v>1769</v>
      </c>
      <c r="D677" s="175" t="s">
        <v>40</v>
      </c>
      <c r="E677" s="176">
        <v>44167</v>
      </c>
      <c r="F677" s="175" t="s">
        <v>692</v>
      </c>
      <c r="G677" s="175" t="s">
        <v>693</v>
      </c>
      <c r="H677" s="175"/>
      <c r="I677" s="175">
        <v>1</v>
      </c>
      <c r="J677" s="175">
        <v>36</v>
      </c>
      <c r="K677" s="177">
        <v>540461.17000000004</v>
      </c>
      <c r="L677" s="177">
        <v>540461.17000000004</v>
      </c>
      <c r="M677" s="177">
        <v>444745.49</v>
      </c>
      <c r="N677" s="175" t="s">
        <v>1</v>
      </c>
      <c r="O677" s="175" t="s">
        <v>1</v>
      </c>
      <c r="P677" s="175" t="s">
        <v>1</v>
      </c>
      <c r="Q677" s="177">
        <v>55181.08</v>
      </c>
      <c r="R677" s="178" t="s">
        <v>2310</v>
      </c>
      <c r="S677" s="175" t="s">
        <v>1</v>
      </c>
      <c r="T677" s="175" t="s">
        <v>1</v>
      </c>
      <c r="U677" s="177">
        <v>499926.57</v>
      </c>
      <c r="V677" s="175" t="s">
        <v>1</v>
      </c>
      <c r="W677" s="177">
        <v>40534.6</v>
      </c>
      <c r="X677" s="175" t="s">
        <v>1</v>
      </c>
      <c r="Y677" s="175" t="s">
        <v>1</v>
      </c>
      <c r="Z677" s="179">
        <v>44203</v>
      </c>
    </row>
    <row r="678" spans="1:26" ht="25.5" x14ac:dyDescent="0.25">
      <c r="A678" s="174">
        <v>4</v>
      </c>
      <c r="B678" s="175" t="s">
        <v>1770</v>
      </c>
      <c r="C678" s="175" t="s">
        <v>1771</v>
      </c>
      <c r="D678" s="175" t="s">
        <v>40</v>
      </c>
      <c r="E678" s="176">
        <v>44172</v>
      </c>
      <c r="F678" s="175" t="s">
        <v>1360</v>
      </c>
      <c r="G678" s="175" t="s">
        <v>1361</v>
      </c>
      <c r="H678" s="175"/>
      <c r="I678" s="175">
        <v>1</v>
      </c>
      <c r="J678" s="175">
        <v>30</v>
      </c>
      <c r="K678" s="177">
        <v>1023150.53</v>
      </c>
      <c r="L678" s="177">
        <v>983073.5</v>
      </c>
      <c r="M678" s="177">
        <v>499992.37</v>
      </c>
      <c r="N678" s="175" t="s">
        <v>1</v>
      </c>
      <c r="O678" s="175" t="s">
        <v>1</v>
      </c>
      <c r="P678" s="175" t="s">
        <v>1</v>
      </c>
      <c r="Q678" s="175" t="s">
        <v>1</v>
      </c>
      <c r="R678" s="178" t="s">
        <v>2201</v>
      </c>
      <c r="S678" s="175" t="s">
        <v>1</v>
      </c>
      <c r="T678" s="175" t="s">
        <v>1</v>
      </c>
      <c r="U678" s="177">
        <v>499992.37</v>
      </c>
      <c r="V678" s="175" t="s">
        <v>1</v>
      </c>
      <c r="W678" s="177">
        <v>483081.13</v>
      </c>
      <c r="X678" s="175" t="s">
        <v>1</v>
      </c>
      <c r="Y678" s="177">
        <v>40077.03</v>
      </c>
      <c r="Z678" s="179">
        <v>44203</v>
      </c>
    </row>
    <row r="679" spans="1:26" ht="63.75" x14ac:dyDescent="0.25">
      <c r="A679" s="174">
        <v>4</v>
      </c>
      <c r="B679" s="175" t="s">
        <v>1772</v>
      </c>
      <c r="C679" s="175" t="s">
        <v>1773</v>
      </c>
      <c r="D679" s="175" t="s">
        <v>40</v>
      </c>
      <c r="E679" s="176">
        <v>44167</v>
      </c>
      <c r="F679" s="175" t="s">
        <v>1774</v>
      </c>
      <c r="G679" s="175" t="s">
        <v>1775</v>
      </c>
      <c r="H679" s="175"/>
      <c r="I679" s="175">
        <v>1</v>
      </c>
      <c r="J679" s="175">
        <v>30</v>
      </c>
      <c r="K679" s="177">
        <v>524134.36</v>
      </c>
      <c r="L679" s="177">
        <v>488755.24</v>
      </c>
      <c r="M679" s="177">
        <v>365002.41</v>
      </c>
      <c r="N679" s="175" t="s">
        <v>1</v>
      </c>
      <c r="O679" s="175" t="s">
        <v>1</v>
      </c>
      <c r="P679" s="175" t="s">
        <v>1</v>
      </c>
      <c r="Q679" s="175" t="s">
        <v>1</v>
      </c>
      <c r="R679" s="178" t="s">
        <v>2201</v>
      </c>
      <c r="S679" s="175" t="s">
        <v>1</v>
      </c>
      <c r="T679" s="175" t="s">
        <v>1</v>
      </c>
      <c r="U679" s="177">
        <v>365002.41</v>
      </c>
      <c r="V679" s="175" t="s">
        <v>1</v>
      </c>
      <c r="W679" s="177">
        <v>123752.83</v>
      </c>
      <c r="X679" s="175" t="s">
        <v>1</v>
      </c>
      <c r="Y679" s="177">
        <v>35379.120000000003</v>
      </c>
      <c r="Z679" s="179">
        <v>44203</v>
      </c>
    </row>
    <row r="680" spans="1:26" ht="51" x14ac:dyDescent="0.25">
      <c r="A680" s="174">
        <v>4</v>
      </c>
      <c r="B680" s="175" t="s">
        <v>1776</v>
      </c>
      <c r="C680" s="175" t="s">
        <v>1777</v>
      </c>
      <c r="D680" s="175" t="s">
        <v>40</v>
      </c>
      <c r="E680" s="176">
        <v>44174</v>
      </c>
      <c r="F680" s="175" t="s">
        <v>47</v>
      </c>
      <c r="G680" s="175" t="s">
        <v>48</v>
      </c>
      <c r="H680" s="175" t="s">
        <v>1778</v>
      </c>
      <c r="I680" s="175">
        <v>3</v>
      </c>
      <c r="J680" s="175">
        <v>32</v>
      </c>
      <c r="K680" s="177">
        <v>540540</v>
      </c>
      <c r="L680" s="177">
        <v>540540</v>
      </c>
      <c r="M680" s="177">
        <v>444810.36</v>
      </c>
      <c r="N680" s="175" t="s">
        <v>1</v>
      </c>
      <c r="O680" s="175" t="s">
        <v>1</v>
      </c>
      <c r="P680" s="175" t="s">
        <v>1</v>
      </c>
      <c r="Q680" s="177">
        <v>55189.13</v>
      </c>
      <c r="R680" s="178" t="s">
        <v>2310</v>
      </c>
      <c r="S680" s="175" t="s">
        <v>1</v>
      </c>
      <c r="T680" s="175" t="s">
        <v>1</v>
      </c>
      <c r="U680" s="177">
        <v>499999.49</v>
      </c>
      <c r="V680" s="175" t="s">
        <v>1</v>
      </c>
      <c r="W680" s="177">
        <v>40540.51</v>
      </c>
      <c r="X680" s="175" t="s">
        <v>1</v>
      </c>
      <c r="Y680" s="175" t="s">
        <v>1</v>
      </c>
      <c r="Z680" s="179">
        <v>44203</v>
      </c>
    </row>
    <row r="681" spans="1:26" ht="25.5" x14ac:dyDescent="0.25">
      <c r="A681" s="174">
        <v>4</v>
      </c>
      <c r="B681" s="175" t="s">
        <v>1779</v>
      </c>
      <c r="C681" s="175" t="s">
        <v>1780</v>
      </c>
      <c r="D681" s="175" t="s">
        <v>40</v>
      </c>
      <c r="E681" s="176">
        <v>44174</v>
      </c>
      <c r="F681" s="175" t="s">
        <v>47</v>
      </c>
      <c r="G681" s="175" t="s">
        <v>48</v>
      </c>
      <c r="H681" s="175" t="s">
        <v>1781</v>
      </c>
      <c r="I681" s="175">
        <v>2</v>
      </c>
      <c r="J681" s="175">
        <v>22</v>
      </c>
      <c r="K681" s="177">
        <v>540540</v>
      </c>
      <c r="L681" s="177">
        <v>540540</v>
      </c>
      <c r="M681" s="177">
        <v>444810.37</v>
      </c>
      <c r="N681" s="175" t="s">
        <v>1</v>
      </c>
      <c r="O681" s="175" t="s">
        <v>1</v>
      </c>
      <c r="P681" s="175" t="s">
        <v>1</v>
      </c>
      <c r="Q681" s="177">
        <v>55189.13</v>
      </c>
      <c r="R681" s="178" t="s">
        <v>2310</v>
      </c>
      <c r="S681" s="175" t="s">
        <v>1</v>
      </c>
      <c r="T681" s="175" t="s">
        <v>1</v>
      </c>
      <c r="U681" s="177">
        <v>499999.5</v>
      </c>
      <c r="V681" s="175" t="s">
        <v>1</v>
      </c>
      <c r="W681" s="177">
        <v>40540.5</v>
      </c>
      <c r="X681" s="175" t="s">
        <v>1</v>
      </c>
      <c r="Y681" s="175" t="s">
        <v>1</v>
      </c>
      <c r="Z681" s="179">
        <v>44203</v>
      </c>
    </row>
    <row r="682" spans="1:26" ht="63.75" x14ac:dyDescent="0.25">
      <c r="A682" s="174">
        <v>4</v>
      </c>
      <c r="B682" s="175" t="s">
        <v>1782</v>
      </c>
      <c r="C682" s="175" t="s">
        <v>1783</v>
      </c>
      <c r="D682" s="175" t="s">
        <v>40</v>
      </c>
      <c r="E682" s="176">
        <v>44174</v>
      </c>
      <c r="F682" s="175" t="s">
        <v>47</v>
      </c>
      <c r="G682" s="175" t="s">
        <v>48</v>
      </c>
      <c r="H682" s="175" t="s">
        <v>1784</v>
      </c>
      <c r="I682" s="175">
        <v>2</v>
      </c>
      <c r="J682" s="175">
        <v>24</v>
      </c>
      <c r="K682" s="177">
        <v>540540</v>
      </c>
      <c r="L682" s="177">
        <v>540540</v>
      </c>
      <c r="M682" s="177">
        <v>444810.36</v>
      </c>
      <c r="N682" s="175" t="s">
        <v>1</v>
      </c>
      <c r="O682" s="175" t="s">
        <v>1</v>
      </c>
      <c r="P682" s="175" t="s">
        <v>1</v>
      </c>
      <c r="Q682" s="177">
        <v>55189.14</v>
      </c>
      <c r="R682" s="178" t="s">
        <v>2310</v>
      </c>
      <c r="S682" s="175" t="s">
        <v>1</v>
      </c>
      <c r="T682" s="175" t="s">
        <v>1</v>
      </c>
      <c r="U682" s="177">
        <v>499999.5</v>
      </c>
      <c r="V682" s="175" t="s">
        <v>1</v>
      </c>
      <c r="W682" s="177">
        <v>40540.5</v>
      </c>
      <c r="X682" s="175" t="s">
        <v>1</v>
      </c>
      <c r="Y682" s="175" t="s">
        <v>1</v>
      </c>
      <c r="Z682" s="179">
        <v>44203</v>
      </c>
    </row>
    <row r="683" spans="1:26" ht="51" x14ac:dyDescent="0.25">
      <c r="A683" s="174">
        <v>4</v>
      </c>
      <c r="B683" s="175" t="s">
        <v>1785</v>
      </c>
      <c r="C683" s="175" t="s">
        <v>1786</v>
      </c>
      <c r="D683" s="175" t="s">
        <v>40</v>
      </c>
      <c r="E683" s="176">
        <v>44167</v>
      </c>
      <c r="F683" s="175" t="s">
        <v>47</v>
      </c>
      <c r="G683" s="175" t="s">
        <v>48</v>
      </c>
      <c r="H683" s="175" t="s">
        <v>1094</v>
      </c>
      <c r="I683" s="175">
        <v>2</v>
      </c>
      <c r="J683" s="175">
        <v>30</v>
      </c>
      <c r="K683" s="177">
        <v>540540</v>
      </c>
      <c r="L683" s="177">
        <v>540540</v>
      </c>
      <c r="M683" s="177">
        <v>444810.37</v>
      </c>
      <c r="N683" s="175" t="s">
        <v>1</v>
      </c>
      <c r="O683" s="175" t="s">
        <v>1</v>
      </c>
      <c r="P683" s="175" t="s">
        <v>1</v>
      </c>
      <c r="Q683" s="177">
        <v>55189.13</v>
      </c>
      <c r="R683" s="178" t="s">
        <v>2310</v>
      </c>
      <c r="S683" s="175" t="s">
        <v>1</v>
      </c>
      <c r="T683" s="175" t="s">
        <v>1</v>
      </c>
      <c r="U683" s="177">
        <v>499999.5</v>
      </c>
      <c r="V683" s="175" t="s">
        <v>1</v>
      </c>
      <c r="W683" s="177">
        <v>40540.5</v>
      </c>
      <c r="X683" s="175" t="s">
        <v>1</v>
      </c>
      <c r="Y683" s="175" t="s">
        <v>1</v>
      </c>
      <c r="Z683" s="179">
        <v>44203</v>
      </c>
    </row>
    <row r="684" spans="1:26" ht="51" x14ac:dyDescent="0.25">
      <c r="A684" s="174">
        <v>4</v>
      </c>
      <c r="B684" s="175" t="s">
        <v>1787</v>
      </c>
      <c r="C684" s="175" t="s">
        <v>1788</v>
      </c>
      <c r="D684" s="175" t="s">
        <v>40</v>
      </c>
      <c r="E684" s="176">
        <v>44159</v>
      </c>
      <c r="F684" s="175" t="s">
        <v>1789</v>
      </c>
      <c r="G684" s="175" t="s">
        <v>1790</v>
      </c>
      <c r="H684" s="175" t="s">
        <v>1791</v>
      </c>
      <c r="I684" s="175">
        <v>3</v>
      </c>
      <c r="J684" s="175">
        <v>24</v>
      </c>
      <c r="K684" s="177">
        <v>466737.34</v>
      </c>
      <c r="L684" s="177">
        <v>437800.14</v>
      </c>
      <c r="M684" s="177">
        <v>319418.98</v>
      </c>
      <c r="N684" s="175" t="s">
        <v>1</v>
      </c>
      <c r="O684" s="175" t="s">
        <v>1</v>
      </c>
      <c r="P684" s="175" t="s">
        <v>1</v>
      </c>
      <c r="Q684" s="175" t="s">
        <v>1</v>
      </c>
      <c r="R684" s="178" t="s">
        <v>2201</v>
      </c>
      <c r="S684" s="175" t="s">
        <v>1</v>
      </c>
      <c r="T684" s="175" t="s">
        <v>1</v>
      </c>
      <c r="U684" s="177">
        <v>319418.98</v>
      </c>
      <c r="V684" s="175" t="s">
        <v>1</v>
      </c>
      <c r="W684" s="177">
        <v>118381.16</v>
      </c>
      <c r="X684" s="175" t="s">
        <v>1</v>
      </c>
      <c r="Y684" s="177">
        <v>28937.200000000001</v>
      </c>
      <c r="Z684" s="179">
        <v>44203</v>
      </c>
    </row>
    <row r="685" spans="1:26" ht="25.5" x14ac:dyDescent="0.25">
      <c r="A685" s="174">
        <v>4</v>
      </c>
      <c r="B685" s="175" t="s">
        <v>1792</v>
      </c>
      <c r="C685" s="175" t="s">
        <v>1793</v>
      </c>
      <c r="D685" s="175" t="s">
        <v>40</v>
      </c>
      <c r="E685" s="176">
        <v>44174</v>
      </c>
      <c r="F685" s="175" t="s">
        <v>47</v>
      </c>
      <c r="G685" s="175" t="s">
        <v>48</v>
      </c>
      <c r="H685" s="175" t="s">
        <v>1794</v>
      </c>
      <c r="I685" s="175">
        <v>1</v>
      </c>
      <c r="J685" s="175">
        <v>33</v>
      </c>
      <c r="K685" s="177">
        <v>539426.31999999995</v>
      </c>
      <c r="L685" s="177">
        <v>539426.31999999995</v>
      </c>
      <c r="M685" s="177">
        <v>443893.91</v>
      </c>
      <c r="N685" s="175" t="s">
        <v>1</v>
      </c>
      <c r="O685" s="175" t="s">
        <v>1</v>
      </c>
      <c r="P685" s="175" t="s">
        <v>1</v>
      </c>
      <c r="Q685" s="177">
        <v>55075.43</v>
      </c>
      <c r="R685" s="178" t="s">
        <v>2310</v>
      </c>
      <c r="S685" s="175" t="s">
        <v>1</v>
      </c>
      <c r="T685" s="175" t="s">
        <v>1</v>
      </c>
      <c r="U685" s="177">
        <v>498969.34</v>
      </c>
      <c r="V685" s="175" t="s">
        <v>1</v>
      </c>
      <c r="W685" s="177">
        <v>40456.980000000003</v>
      </c>
      <c r="X685" s="175" t="s">
        <v>1</v>
      </c>
      <c r="Y685" s="175" t="s">
        <v>1</v>
      </c>
      <c r="Z685" s="179">
        <v>44203</v>
      </c>
    </row>
    <row r="686" spans="1:26" ht="89.25" x14ac:dyDescent="0.25">
      <c r="A686" s="174">
        <v>4</v>
      </c>
      <c r="B686" s="175" t="s">
        <v>1795</v>
      </c>
      <c r="C686" s="175" t="s">
        <v>1796</v>
      </c>
      <c r="D686" s="175" t="s">
        <v>40</v>
      </c>
      <c r="E686" s="176">
        <v>44174</v>
      </c>
      <c r="F686" s="175" t="s">
        <v>54</v>
      </c>
      <c r="G686" s="175" t="s">
        <v>55</v>
      </c>
      <c r="H686" s="175"/>
      <c r="I686" s="175">
        <v>1</v>
      </c>
      <c r="J686" s="175">
        <v>36</v>
      </c>
      <c r="K686" s="177">
        <v>540537.93000000005</v>
      </c>
      <c r="L686" s="177">
        <v>540537.93000000005</v>
      </c>
      <c r="M686" s="177">
        <v>444808.65</v>
      </c>
      <c r="N686" s="175" t="s">
        <v>1</v>
      </c>
      <c r="O686" s="175" t="s">
        <v>1</v>
      </c>
      <c r="P686" s="175" t="s">
        <v>1</v>
      </c>
      <c r="Q686" s="177">
        <v>55188.93</v>
      </c>
      <c r="R686" s="178" t="s">
        <v>2310</v>
      </c>
      <c r="S686" s="175" t="s">
        <v>1</v>
      </c>
      <c r="T686" s="175" t="s">
        <v>1</v>
      </c>
      <c r="U686" s="177">
        <v>540537.93000000005</v>
      </c>
      <c r="V686" s="177">
        <v>40540.35</v>
      </c>
      <c r="W686" s="175" t="s">
        <v>1</v>
      </c>
      <c r="X686" s="175" t="s">
        <v>1</v>
      </c>
      <c r="Y686" s="175" t="s">
        <v>1</v>
      </c>
      <c r="Z686" s="179">
        <v>44203</v>
      </c>
    </row>
    <row r="687" spans="1:26" ht="25.5" x14ac:dyDescent="0.25">
      <c r="A687" s="174">
        <v>4</v>
      </c>
      <c r="B687" s="175" t="s">
        <v>1797</v>
      </c>
      <c r="C687" s="175" t="s">
        <v>1798</v>
      </c>
      <c r="D687" s="175" t="s">
        <v>2342</v>
      </c>
      <c r="E687" s="176">
        <v>44175</v>
      </c>
      <c r="F687" s="175" t="s">
        <v>54</v>
      </c>
      <c r="G687" s="175" t="s">
        <v>55</v>
      </c>
      <c r="H687" s="175" t="s">
        <v>1048</v>
      </c>
      <c r="I687" s="175">
        <v>2</v>
      </c>
      <c r="J687" s="175">
        <v>35</v>
      </c>
      <c r="K687" s="177">
        <v>540540.54</v>
      </c>
      <c r="L687" s="177">
        <v>540540.54</v>
      </c>
      <c r="M687" s="177">
        <v>444810.81</v>
      </c>
      <c r="N687" s="175" t="s">
        <v>1</v>
      </c>
      <c r="O687" s="175" t="s">
        <v>1</v>
      </c>
      <c r="P687" s="175" t="s">
        <v>1</v>
      </c>
      <c r="Q687" s="177">
        <v>55189.19</v>
      </c>
      <c r="R687" s="178" t="s">
        <v>2310</v>
      </c>
      <c r="S687" s="175" t="s">
        <v>1</v>
      </c>
      <c r="T687" s="175" t="s">
        <v>1</v>
      </c>
      <c r="U687" s="177">
        <v>523513.51</v>
      </c>
      <c r="V687" s="177">
        <v>23513.51</v>
      </c>
      <c r="W687" s="177">
        <v>17027.03</v>
      </c>
      <c r="X687" s="175" t="s">
        <v>1</v>
      </c>
      <c r="Y687" s="175" t="s">
        <v>1</v>
      </c>
      <c r="Z687" s="179">
        <v>44203</v>
      </c>
    </row>
    <row r="688" spans="1:26" ht="25.5" x14ac:dyDescent="0.25">
      <c r="A688" s="174">
        <v>4</v>
      </c>
      <c r="B688" s="175" t="s">
        <v>1799</v>
      </c>
      <c r="C688" s="175" t="s">
        <v>1800</v>
      </c>
      <c r="D688" s="175" t="s">
        <v>40</v>
      </c>
      <c r="E688" s="176">
        <v>44174</v>
      </c>
      <c r="F688" s="175" t="s">
        <v>157</v>
      </c>
      <c r="G688" s="175" t="s">
        <v>158</v>
      </c>
      <c r="H688" s="175" t="s">
        <v>1094</v>
      </c>
      <c r="I688" s="175">
        <v>2</v>
      </c>
      <c r="J688" s="175">
        <v>33</v>
      </c>
      <c r="K688" s="177">
        <v>540540.54</v>
      </c>
      <c r="L688" s="177">
        <v>540540.54</v>
      </c>
      <c r="M688" s="177">
        <v>444810.81</v>
      </c>
      <c r="N688" s="175" t="s">
        <v>1</v>
      </c>
      <c r="O688" s="175" t="s">
        <v>1</v>
      </c>
      <c r="P688" s="175" t="s">
        <v>1</v>
      </c>
      <c r="Q688" s="177">
        <v>55189.19</v>
      </c>
      <c r="R688" s="178" t="s">
        <v>2310</v>
      </c>
      <c r="S688" s="175" t="s">
        <v>1</v>
      </c>
      <c r="T688" s="175" t="s">
        <v>1</v>
      </c>
      <c r="U688" s="177">
        <v>508108.11</v>
      </c>
      <c r="V688" s="177">
        <v>8108.11</v>
      </c>
      <c r="W688" s="177">
        <v>32432.43</v>
      </c>
      <c r="X688" s="175" t="s">
        <v>1</v>
      </c>
      <c r="Y688" s="175" t="s">
        <v>1</v>
      </c>
      <c r="Z688" s="179">
        <v>44203</v>
      </c>
    </row>
    <row r="689" spans="1:26" ht="38.25" x14ac:dyDescent="0.25">
      <c r="A689" s="174">
        <v>4</v>
      </c>
      <c r="B689" s="175" t="s">
        <v>1801</v>
      </c>
      <c r="C689" s="175" t="s">
        <v>1802</v>
      </c>
      <c r="D689" s="175" t="s">
        <v>40</v>
      </c>
      <c r="E689" s="176">
        <v>44174</v>
      </c>
      <c r="F689" s="175" t="s">
        <v>157</v>
      </c>
      <c r="G689" s="175" t="s">
        <v>158</v>
      </c>
      <c r="H689" s="175" t="s">
        <v>190</v>
      </c>
      <c r="I689" s="175">
        <v>2</v>
      </c>
      <c r="J689" s="175">
        <v>35</v>
      </c>
      <c r="K689" s="177">
        <v>540540</v>
      </c>
      <c r="L689" s="177">
        <v>540540</v>
      </c>
      <c r="M689" s="177">
        <v>444810.37</v>
      </c>
      <c r="N689" s="175" t="s">
        <v>1</v>
      </c>
      <c r="O689" s="175" t="s">
        <v>1</v>
      </c>
      <c r="P689" s="175" t="s">
        <v>1</v>
      </c>
      <c r="Q689" s="177">
        <v>55189.13</v>
      </c>
      <c r="R689" s="178" t="s">
        <v>2310</v>
      </c>
      <c r="S689" s="175" t="s">
        <v>1</v>
      </c>
      <c r="T689" s="175" t="s">
        <v>1</v>
      </c>
      <c r="U689" s="177">
        <v>508107.6</v>
      </c>
      <c r="V689" s="177">
        <v>8108.1</v>
      </c>
      <c r="W689" s="177">
        <v>32432.400000000001</v>
      </c>
      <c r="X689" s="175" t="s">
        <v>1</v>
      </c>
      <c r="Y689" s="175" t="s">
        <v>1</v>
      </c>
      <c r="Z689" s="179">
        <v>44203</v>
      </c>
    </row>
    <row r="690" spans="1:26" ht="38.25" x14ac:dyDescent="0.25">
      <c r="A690" s="174">
        <v>4</v>
      </c>
      <c r="B690" s="175" t="s">
        <v>1803</v>
      </c>
      <c r="C690" s="175" t="s">
        <v>1804</v>
      </c>
      <c r="D690" s="175" t="s">
        <v>40</v>
      </c>
      <c r="E690" s="176">
        <v>44174</v>
      </c>
      <c r="F690" s="175" t="s">
        <v>157</v>
      </c>
      <c r="G690" s="175" t="s">
        <v>158</v>
      </c>
      <c r="H690" s="175"/>
      <c r="I690" s="175">
        <v>1</v>
      </c>
      <c r="J690" s="175">
        <v>35</v>
      </c>
      <c r="K690" s="177">
        <v>540540.53</v>
      </c>
      <c r="L690" s="177">
        <v>540540.53</v>
      </c>
      <c r="M690" s="177">
        <v>444810.8</v>
      </c>
      <c r="N690" s="175" t="s">
        <v>1</v>
      </c>
      <c r="O690" s="175" t="s">
        <v>1</v>
      </c>
      <c r="P690" s="175" t="s">
        <v>1</v>
      </c>
      <c r="Q690" s="177">
        <v>55189.19</v>
      </c>
      <c r="R690" s="178" t="s">
        <v>2310</v>
      </c>
      <c r="S690" s="175" t="s">
        <v>1</v>
      </c>
      <c r="T690" s="175" t="s">
        <v>1</v>
      </c>
      <c r="U690" s="177">
        <v>513513.51</v>
      </c>
      <c r="V690" s="177">
        <v>13513.52</v>
      </c>
      <c r="W690" s="177">
        <v>27027.02</v>
      </c>
      <c r="X690" s="175" t="s">
        <v>1</v>
      </c>
      <c r="Y690" s="175" t="s">
        <v>1</v>
      </c>
      <c r="Z690" s="179">
        <v>44203</v>
      </c>
    </row>
    <row r="691" spans="1:26" ht="51" x14ac:dyDescent="0.25">
      <c r="A691" s="174">
        <v>4</v>
      </c>
      <c r="B691" s="175" t="s">
        <v>1805</v>
      </c>
      <c r="C691" s="175" t="s">
        <v>1806</v>
      </c>
      <c r="D691" s="175" t="s">
        <v>40</v>
      </c>
      <c r="E691" s="176">
        <v>44174</v>
      </c>
      <c r="F691" s="175" t="s">
        <v>157</v>
      </c>
      <c r="G691" s="175" t="s">
        <v>158</v>
      </c>
      <c r="H691" s="175" t="s">
        <v>1807</v>
      </c>
      <c r="I691" s="175">
        <v>2</v>
      </c>
      <c r="J691" s="175">
        <v>35</v>
      </c>
      <c r="K691" s="177">
        <v>540540.54</v>
      </c>
      <c r="L691" s="177">
        <v>540540.54</v>
      </c>
      <c r="M691" s="177">
        <v>444810.81</v>
      </c>
      <c r="N691" s="175" t="s">
        <v>1</v>
      </c>
      <c r="O691" s="175" t="s">
        <v>1</v>
      </c>
      <c r="P691" s="175" t="s">
        <v>1</v>
      </c>
      <c r="Q691" s="177">
        <v>55189.19</v>
      </c>
      <c r="R691" s="178" t="s">
        <v>2310</v>
      </c>
      <c r="S691" s="175" t="s">
        <v>1</v>
      </c>
      <c r="T691" s="175" t="s">
        <v>1</v>
      </c>
      <c r="U691" s="177">
        <v>506756.83</v>
      </c>
      <c r="V691" s="177">
        <v>6756.83</v>
      </c>
      <c r="W691" s="177">
        <v>33783.71</v>
      </c>
      <c r="X691" s="175" t="s">
        <v>1</v>
      </c>
      <c r="Y691" s="175" t="s">
        <v>1</v>
      </c>
      <c r="Z691" s="179">
        <v>44203</v>
      </c>
    </row>
    <row r="692" spans="1:26" ht="38.25" x14ac:dyDescent="0.25">
      <c r="A692" s="174">
        <v>4</v>
      </c>
      <c r="B692" s="175" t="s">
        <v>1808</v>
      </c>
      <c r="C692" s="175" t="s">
        <v>1809</v>
      </c>
      <c r="D692" s="175" t="s">
        <v>1354</v>
      </c>
      <c r="E692" s="176">
        <v>44175</v>
      </c>
      <c r="F692" s="175" t="s">
        <v>157</v>
      </c>
      <c r="G692" s="175" t="s">
        <v>158</v>
      </c>
      <c r="H692" s="175" t="s">
        <v>1068</v>
      </c>
      <c r="I692" s="175">
        <v>2</v>
      </c>
      <c r="J692" s="175">
        <v>35</v>
      </c>
      <c r="K692" s="177">
        <v>540540.54</v>
      </c>
      <c r="L692" s="177">
        <v>540540.54</v>
      </c>
      <c r="M692" s="177">
        <v>444810.81</v>
      </c>
      <c r="N692" s="175" t="s">
        <v>1</v>
      </c>
      <c r="O692" s="175" t="s">
        <v>1</v>
      </c>
      <c r="P692" s="175" t="s">
        <v>1</v>
      </c>
      <c r="Q692" s="177">
        <v>55189.19</v>
      </c>
      <c r="R692" s="178" t="s">
        <v>2310</v>
      </c>
      <c r="S692" s="175" t="s">
        <v>1</v>
      </c>
      <c r="T692" s="175" t="s">
        <v>1</v>
      </c>
      <c r="U692" s="177">
        <v>509459.47</v>
      </c>
      <c r="V692" s="177">
        <v>9459.4699999999993</v>
      </c>
      <c r="W692" s="177">
        <v>31081.07</v>
      </c>
      <c r="X692" s="175" t="s">
        <v>1</v>
      </c>
      <c r="Y692" s="175" t="s">
        <v>1</v>
      </c>
      <c r="Z692" s="179">
        <v>44203</v>
      </c>
    </row>
    <row r="693" spans="1:26" ht="63.75" x14ac:dyDescent="0.25">
      <c r="A693" s="174">
        <v>4</v>
      </c>
      <c r="B693" s="175" t="s">
        <v>1810</v>
      </c>
      <c r="C693" s="175" t="s">
        <v>1425</v>
      </c>
      <c r="D693" s="175" t="s">
        <v>2342</v>
      </c>
      <c r="E693" s="176">
        <v>44175</v>
      </c>
      <c r="F693" s="175" t="s">
        <v>157</v>
      </c>
      <c r="G693" s="175" t="s">
        <v>158</v>
      </c>
      <c r="H693" s="175" t="s">
        <v>1426</v>
      </c>
      <c r="I693" s="175">
        <v>2</v>
      </c>
      <c r="J693" s="175">
        <v>33</v>
      </c>
      <c r="K693" s="177">
        <v>540540.54</v>
      </c>
      <c r="L693" s="177">
        <v>540540.54</v>
      </c>
      <c r="M693" s="177">
        <v>444810.81</v>
      </c>
      <c r="N693" s="175" t="s">
        <v>1</v>
      </c>
      <c r="O693" s="175" t="s">
        <v>1</v>
      </c>
      <c r="P693" s="175" t="s">
        <v>1</v>
      </c>
      <c r="Q693" s="177">
        <v>55189.19</v>
      </c>
      <c r="R693" s="178" t="s">
        <v>2310</v>
      </c>
      <c r="S693" s="175" t="s">
        <v>1</v>
      </c>
      <c r="T693" s="175" t="s">
        <v>1</v>
      </c>
      <c r="U693" s="177">
        <v>506882.51</v>
      </c>
      <c r="V693" s="177">
        <v>6882.51</v>
      </c>
      <c r="W693" s="177">
        <v>33658.03</v>
      </c>
      <c r="X693" s="175" t="s">
        <v>1</v>
      </c>
      <c r="Y693" s="175" t="s">
        <v>1</v>
      </c>
      <c r="Z693" s="179">
        <v>44203</v>
      </c>
    </row>
    <row r="694" spans="1:26" ht="25.5" x14ac:dyDescent="0.25">
      <c r="A694" s="174">
        <v>4</v>
      </c>
      <c r="B694" s="175" t="s">
        <v>1811</v>
      </c>
      <c r="C694" s="175" t="s">
        <v>1812</v>
      </c>
      <c r="D694" s="175" t="s">
        <v>2342</v>
      </c>
      <c r="E694" s="176">
        <v>44175</v>
      </c>
      <c r="F694" s="175" t="s">
        <v>157</v>
      </c>
      <c r="G694" s="175" t="s">
        <v>158</v>
      </c>
      <c r="H694" s="175" t="s">
        <v>748</v>
      </c>
      <c r="I694" s="175">
        <v>2</v>
      </c>
      <c r="J694" s="175">
        <v>33</v>
      </c>
      <c r="K694" s="177">
        <v>540540.54</v>
      </c>
      <c r="L694" s="177">
        <v>540540.54</v>
      </c>
      <c r="M694" s="177">
        <v>444810.81</v>
      </c>
      <c r="N694" s="175" t="s">
        <v>1</v>
      </c>
      <c r="O694" s="175" t="s">
        <v>1</v>
      </c>
      <c r="P694" s="175" t="s">
        <v>1</v>
      </c>
      <c r="Q694" s="177">
        <v>55189.19</v>
      </c>
      <c r="R694" s="178" t="s">
        <v>2310</v>
      </c>
      <c r="S694" s="175" t="s">
        <v>1</v>
      </c>
      <c r="T694" s="175" t="s">
        <v>1</v>
      </c>
      <c r="U694" s="177">
        <v>508108.11</v>
      </c>
      <c r="V694" s="177">
        <v>8108.11</v>
      </c>
      <c r="W694" s="177">
        <v>32432.43</v>
      </c>
      <c r="X694" s="175" t="s">
        <v>1</v>
      </c>
      <c r="Y694" s="175" t="s">
        <v>1</v>
      </c>
      <c r="Z694" s="179">
        <v>44203</v>
      </c>
    </row>
    <row r="695" spans="1:26" ht="38.25" x14ac:dyDescent="0.25">
      <c r="A695" s="174">
        <v>4</v>
      </c>
      <c r="B695" s="175" t="s">
        <v>1813</v>
      </c>
      <c r="C695" s="175" t="s">
        <v>1814</v>
      </c>
      <c r="D695" s="175" t="s">
        <v>40</v>
      </c>
      <c r="E695" s="176">
        <v>44174</v>
      </c>
      <c r="F695" s="175" t="s">
        <v>157</v>
      </c>
      <c r="G695" s="175" t="s">
        <v>158</v>
      </c>
      <c r="H695" s="175" t="s">
        <v>1094</v>
      </c>
      <c r="I695" s="175">
        <v>2</v>
      </c>
      <c r="J695" s="175">
        <v>35</v>
      </c>
      <c r="K695" s="177">
        <v>540540.53</v>
      </c>
      <c r="L695" s="177">
        <v>540540.53</v>
      </c>
      <c r="M695" s="177">
        <v>444810.8</v>
      </c>
      <c r="N695" s="175" t="s">
        <v>1</v>
      </c>
      <c r="O695" s="175" t="s">
        <v>1</v>
      </c>
      <c r="P695" s="175" t="s">
        <v>1</v>
      </c>
      <c r="Q695" s="177">
        <v>55189.19</v>
      </c>
      <c r="R695" s="178" t="s">
        <v>2310</v>
      </c>
      <c r="S695" s="175" t="s">
        <v>1</v>
      </c>
      <c r="T695" s="175" t="s">
        <v>1</v>
      </c>
      <c r="U695" s="177">
        <v>508108.08</v>
      </c>
      <c r="V695" s="177">
        <v>8108.09</v>
      </c>
      <c r="W695" s="177">
        <v>32432.45</v>
      </c>
      <c r="X695" s="175" t="s">
        <v>1</v>
      </c>
      <c r="Y695" s="175" t="s">
        <v>1</v>
      </c>
      <c r="Z695" s="179">
        <v>44203</v>
      </c>
    </row>
    <row r="696" spans="1:26" ht="38.25" x14ac:dyDescent="0.25">
      <c r="A696" s="174">
        <v>4</v>
      </c>
      <c r="B696" s="175" t="s">
        <v>1815</v>
      </c>
      <c r="C696" s="175" t="s">
        <v>1816</v>
      </c>
      <c r="D696" s="175" t="s">
        <v>40</v>
      </c>
      <c r="E696" s="176">
        <v>44167</v>
      </c>
      <c r="F696" s="175" t="s">
        <v>47</v>
      </c>
      <c r="G696" s="175" t="s">
        <v>48</v>
      </c>
      <c r="H696" s="175"/>
      <c r="I696" s="175">
        <v>1</v>
      </c>
      <c r="J696" s="175">
        <v>36</v>
      </c>
      <c r="K696" s="177">
        <v>519167.35</v>
      </c>
      <c r="L696" s="177">
        <v>519167.35</v>
      </c>
      <c r="M696" s="177">
        <v>427222.82</v>
      </c>
      <c r="N696" s="175" t="s">
        <v>1</v>
      </c>
      <c r="O696" s="175" t="s">
        <v>1</v>
      </c>
      <c r="P696" s="175" t="s">
        <v>1</v>
      </c>
      <c r="Q696" s="177">
        <v>53006.99</v>
      </c>
      <c r="R696" s="178" t="s">
        <v>2310</v>
      </c>
      <c r="S696" s="175" t="s">
        <v>1</v>
      </c>
      <c r="T696" s="175" t="s">
        <v>1</v>
      </c>
      <c r="U696" s="177">
        <v>519167.35</v>
      </c>
      <c r="V696" s="177">
        <v>38937.54</v>
      </c>
      <c r="W696" s="175" t="s">
        <v>1</v>
      </c>
      <c r="X696" s="175" t="s">
        <v>1</v>
      </c>
      <c r="Y696" s="175" t="s">
        <v>1</v>
      </c>
      <c r="Z696" s="179">
        <v>44203</v>
      </c>
    </row>
    <row r="697" spans="1:26" ht="76.5" x14ac:dyDescent="0.25">
      <c r="A697" s="174">
        <v>4</v>
      </c>
      <c r="B697" s="175" t="s">
        <v>1817</v>
      </c>
      <c r="C697" s="175" t="s">
        <v>1818</v>
      </c>
      <c r="D697" s="175" t="s">
        <v>40</v>
      </c>
      <c r="E697" s="176">
        <v>44174</v>
      </c>
      <c r="F697" s="175" t="s">
        <v>273</v>
      </c>
      <c r="G697" s="175" t="s">
        <v>274</v>
      </c>
      <c r="H697" s="175" t="s">
        <v>1819</v>
      </c>
      <c r="I697" s="175">
        <v>3</v>
      </c>
      <c r="J697" s="175">
        <v>36</v>
      </c>
      <c r="K697" s="177">
        <v>499842.05</v>
      </c>
      <c r="L697" s="177">
        <v>499842.05</v>
      </c>
      <c r="M697" s="177">
        <v>411320.02</v>
      </c>
      <c r="N697" s="175" t="s">
        <v>1</v>
      </c>
      <c r="O697" s="175" t="s">
        <v>1</v>
      </c>
      <c r="P697" s="175" t="s">
        <v>1</v>
      </c>
      <c r="Q697" s="177">
        <v>51033.87</v>
      </c>
      <c r="R697" s="178" t="s">
        <v>2310</v>
      </c>
      <c r="S697" s="175" t="s">
        <v>1</v>
      </c>
      <c r="T697" s="175" t="s">
        <v>1</v>
      </c>
      <c r="U697" s="177">
        <v>462353.89</v>
      </c>
      <c r="V697" s="175" t="s">
        <v>1</v>
      </c>
      <c r="W697" s="177">
        <v>37488.160000000003</v>
      </c>
      <c r="X697" s="175" t="s">
        <v>1</v>
      </c>
      <c r="Y697" s="175" t="s">
        <v>1</v>
      </c>
      <c r="Z697" s="179">
        <v>44203</v>
      </c>
    </row>
    <row r="698" spans="1:26" ht="38.25" x14ac:dyDescent="0.25">
      <c r="A698" s="174">
        <v>4</v>
      </c>
      <c r="B698" s="175" t="s">
        <v>1820</v>
      </c>
      <c r="C698" s="175" t="s">
        <v>1821</v>
      </c>
      <c r="D698" s="175" t="s">
        <v>40</v>
      </c>
      <c r="E698" s="176">
        <v>44174</v>
      </c>
      <c r="F698" s="175" t="s">
        <v>485</v>
      </c>
      <c r="G698" s="175" t="s">
        <v>486</v>
      </c>
      <c r="H698" s="175" t="s">
        <v>1822</v>
      </c>
      <c r="I698" s="175">
        <v>6</v>
      </c>
      <c r="J698" s="175">
        <v>28</v>
      </c>
      <c r="K698" s="177">
        <v>317890.65999999997</v>
      </c>
      <c r="L698" s="177">
        <v>317890.65999999997</v>
      </c>
      <c r="M698" s="177">
        <v>261592.22</v>
      </c>
      <c r="N698" s="175" t="s">
        <v>1</v>
      </c>
      <c r="O698" s="175" t="s">
        <v>1</v>
      </c>
      <c r="P698" s="175" t="s">
        <v>1</v>
      </c>
      <c r="Q698" s="177">
        <v>32456.65</v>
      </c>
      <c r="R698" s="178" t="s">
        <v>2310</v>
      </c>
      <c r="S698" s="175" t="s">
        <v>1</v>
      </c>
      <c r="T698" s="175" t="s">
        <v>1</v>
      </c>
      <c r="U698" s="177">
        <v>294048.87</v>
      </c>
      <c r="V698" s="175" t="s">
        <v>1</v>
      </c>
      <c r="W698" s="177">
        <v>23841.79</v>
      </c>
      <c r="X698" s="175" t="s">
        <v>1</v>
      </c>
      <c r="Y698" s="175" t="s">
        <v>1</v>
      </c>
      <c r="Z698" s="179">
        <v>44203</v>
      </c>
    </row>
    <row r="699" spans="1:26" ht="76.5" x14ac:dyDescent="0.25">
      <c r="A699" s="174">
        <v>4</v>
      </c>
      <c r="B699" s="175" t="s">
        <v>1823</v>
      </c>
      <c r="C699" s="175" t="s">
        <v>1824</v>
      </c>
      <c r="D699" s="175" t="s">
        <v>1354</v>
      </c>
      <c r="E699" s="176">
        <v>44175</v>
      </c>
      <c r="F699" s="175" t="s">
        <v>1825</v>
      </c>
      <c r="G699" s="175" t="s">
        <v>1826</v>
      </c>
      <c r="H699" s="175"/>
      <c r="I699" s="175">
        <v>1</v>
      </c>
      <c r="J699" s="175">
        <v>30</v>
      </c>
      <c r="K699" s="177">
        <v>716452.07</v>
      </c>
      <c r="L699" s="177">
        <v>666625.37</v>
      </c>
      <c r="M699" s="177">
        <v>476570.47</v>
      </c>
      <c r="N699" s="175" t="s">
        <v>1</v>
      </c>
      <c r="O699" s="175" t="s">
        <v>1</v>
      </c>
      <c r="P699" s="175" t="s">
        <v>1</v>
      </c>
      <c r="Q699" s="175" t="s">
        <v>1</v>
      </c>
      <c r="R699" s="178" t="s">
        <v>2201</v>
      </c>
      <c r="S699" s="175" t="s">
        <v>1</v>
      </c>
      <c r="T699" s="175" t="s">
        <v>1</v>
      </c>
      <c r="U699" s="177">
        <v>476570.47</v>
      </c>
      <c r="V699" s="175" t="s">
        <v>1</v>
      </c>
      <c r="W699" s="177">
        <v>190054.9</v>
      </c>
      <c r="X699" s="175" t="s">
        <v>1</v>
      </c>
      <c r="Y699" s="177">
        <v>49826.7</v>
      </c>
      <c r="Z699" s="179">
        <v>44203</v>
      </c>
    </row>
    <row r="700" spans="1:26" ht="38.25" x14ac:dyDescent="0.25">
      <c r="A700" s="174">
        <v>4</v>
      </c>
      <c r="B700" s="175" t="s">
        <v>1827</v>
      </c>
      <c r="C700" s="175" t="s">
        <v>1828</v>
      </c>
      <c r="D700" s="175" t="s">
        <v>40</v>
      </c>
      <c r="E700" s="176">
        <v>44174</v>
      </c>
      <c r="F700" s="175" t="s">
        <v>47</v>
      </c>
      <c r="G700" s="175" t="s">
        <v>48</v>
      </c>
      <c r="H700" s="175" t="s">
        <v>1829</v>
      </c>
      <c r="I700" s="175">
        <v>2</v>
      </c>
      <c r="J700" s="175">
        <v>30</v>
      </c>
      <c r="K700" s="177">
        <v>540540</v>
      </c>
      <c r="L700" s="177">
        <v>540540</v>
      </c>
      <c r="M700" s="177">
        <v>444810.37</v>
      </c>
      <c r="N700" s="175" t="s">
        <v>1</v>
      </c>
      <c r="O700" s="175" t="s">
        <v>1</v>
      </c>
      <c r="P700" s="175" t="s">
        <v>1</v>
      </c>
      <c r="Q700" s="177">
        <v>55189.13</v>
      </c>
      <c r="R700" s="178" t="s">
        <v>2310</v>
      </c>
      <c r="S700" s="175" t="s">
        <v>1</v>
      </c>
      <c r="T700" s="175" t="s">
        <v>1</v>
      </c>
      <c r="U700" s="177">
        <v>510348.59</v>
      </c>
      <c r="V700" s="177">
        <v>10349.09</v>
      </c>
      <c r="W700" s="177">
        <v>30191.41</v>
      </c>
      <c r="X700" s="175" t="s">
        <v>1</v>
      </c>
      <c r="Y700" s="175" t="s">
        <v>1</v>
      </c>
      <c r="Z700" s="179">
        <v>44203</v>
      </c>
    </row>
    <row r="701" spans="1:26" ht="51" x14ac:dyDescent="0.25">
      <c r="A701" s="174">
        <v>4</v>
      </c>
      <c r="B701" s="175" t="s">
        <v>1830</v>
      </c>
      <c r="C701" s="175" t="s">
        <v>1831</v>
      </c>
      <c r="D701" s="175" t="s">
        <v>40</v>
      </c>
      <c r="E701" s="176">
        <v>44174</v>
      </c>
      <c r="F701" s="175" t="s">
        <v>47</v>
      </c>
      <c r="G701" s="175" t="s">
        <v>48</v>
      </c>
      <c r="H701" s="175" t="s">
        <v>1606</v>
      </c>
      <c r="I701" s="175">
        <v>2</v>
      </c>
      <c r="J701" s="175">
        <v>26</v>
      </c>
      <c r="K701" s="177">
        <v>540540.54</v>
      </c>
      <c r="L701" s="177">
        <v>540540.54</v>
      </c>
      <c r="M701" s="177">
        <v>444810.8</v>
      </c>
      <c r="N701" s="175" t="s">
        <v>1</v>
      </c>
      <c r="O701" s="175" t="s">
        <v>1</v>
      </c>
      <c r="P701" s="175" t="s">
        <v>1</v>
      </c>
      <c r="Q701" s="177">
        <v>55189.2</v>
      </c>
      <c r="R701" s="178" t="s">
        <v>2310</v>
      </c>
      <c r="S701" s="175" t="s">
        <v>1</v>
      </c>
      <c r="T701" s="175" t="s">
        <v>1</v>
      </c>
      <c r="U701" s="177">
        <v>523665.54</v>
      </c>
      <c r="V701" s="177">
        <v>23665.54</v>
      </c>
      <c r="W701" s="177">
        <v>16875</v>
      </c>
      <c r="X701" s="175" t="s">
        <v>1</v>
      </c>
      <c r="Y701" s="175" t="s">
        <v>1</v>
      </c>
      <c r="Z701" s="179">
        <v>44203</v>
      </c>
    </row>
    <row r="702" spans="1:26" ht="51" x14ac:dyDescent="0.25">
      <c r="A702" s="174">
        <v>4</v>
      </c>
      <c r="B702" s="175" t="s">
        <v>1832</v>
      </c>
      <c r="C702" s="175" t="s">
        <v>1833</v>
      </c>
      <c r="D702" s="175" t="s">
        <v>40</v>
      </c>
      <c r="E702" s="176">
        <v>44174</v>
      </c>
      <c r="F702" s="175" t="s">
        <v>47</v>
      </c>
      <c r="G702" s="175" t="s">
        <v>48</v>
      </c>
      <c r="H702" s="175" t="s">
        <v>1834</v>
      </c>
      <c r="I702" s="175">
        <v>2</v>
      </c>
      <c r="J702" s="175">
        <v>35</v>
      </c>
      <c r="K702" s="177">
        <v>540000</v>
      </c>
      <c r="L702" s="177">
        <v>540000</v>
      </c>
      <c r="M702" s="177">
        <v>444366</v>
      </c>
      <c r="N702" s="175" t="s">
        <v>1</v>
      </c>
      <c r="O702" s="175" t="s">
        <v>1</v>
      </c>
      <c r="P702" s="175" t="s">
        <v>1</v>
      </c>
      <c r="Q702" s="177">
        <v>55134</v>
      </c>
      <c r="R702" s="178" t="s">
        <v>2310</v>
      </c>
      <c r="S702" s="175" t="s">
        <v>1</v>
      </c>
      <c r="T702" s="175" t="s">
        <v>1</v>
      </c>
      <c r="U702" s="177">
        <v>499500</v>
      </c>
      <c r="V702" s="175" t="s">
        <v>1</v>
      </c>
      <c r="W702" s="177">
        <v>40500</v>
      </c>
      <c r="X702" s="175" t="s">
        <v>1</v>
      </c>
      <c r="Y702" s="175" t="s">
        <v>1</v>
      </c>
      <c r="Z702" s="179">
        <v>44203</v>
      </c>
    </row>
    <row r="703" spans="1:26" ht="38.25" x14ac:dyDescent="0.25">
      <c r="A703" s="174">
        <v>4</v>
      </c>
      <c r="B703" s="175" t="s">
        <v>1835</v>
      </c>
      <c r="C703" s="175" t="s">
        <v>1836</v>
      </c>
      <c r="D703" s="175" t="s">
        <v>1354</v>
      </c>
      <c r="E703" s="176">
        <v>44175</v>
      </c>
      <c r="F703" s="175" t="s">
        <v>2325</v>
      </c>
      <c r="G703" s="175" t="s">
        <v>136</v>
      </c>
      <c r="H703" s="175" t="s">
        <v>1440</v>
      </c>
      <c r="I703" s="175">
        <v>1</v>
      </c>
      <c r="J703" s="175">
        <v>30</v>
      </c>
      <c r="K703" s="177">
        <v>537004.6</v>
      </c>
      <c r="L703" s="177">
        <v>537004.6</v>
      </c>
      <c r="M703" s="177">
        <v>441901.08</v>
      </c>
      <c r="N703" s="175" t="s">
        <v>1</v>
      </c>
      <c r="O703" s="175" t="s">
        <v>1</v>
      </c>
      <c r="P703" s="175" t="s">
        <v>1</v>
      </c>
      <c r="Q703" s="177">
        <v>54828.17</v>
      </c>
      <c r="R703" s="178" t="s">
        <v>2310</v>
      </c>
      <c r="S703" s="175" t="s">
        <v>1</v>
      </c>
      <c r="T703" s="175" t="s">
        <v>1</v>
      </c>
      <c r="U703" s="177">
        <v>520894.45</v>
      </c>
      <c r="V703" s="177">
        <v>24165.200000000001</v>
      </c>
      <c r="W703" s="177">
        <v>16110.15</v>
      </c>
      <c r="X703" s="175" t="s">
        <v>1</v>
      </c>
      <c r="Y703" s="175" t="s">
        <v>1</v>
      </c>
      <c r="Z703" s="179">
        <v>44203</v>
      </c>
    </row>
    <row r="704" spans="1:26" ht="63.75" x14ac:dyDescent="0.25">
      <c r="A704" s="174">
        <v>4</v>
      </c>
      <c r="B704" s="175" t="s">
        <v>1837</v>
      </c>
      <c r="C704" s="175" t="s">
        <v>1838</v>
      </c>
      <c r="D704" s="175" t="s">
        <v>40</v>
      </c>
      <c r="E704" s="176">
        <v>44174</v>
      </c>
      <c r="F704" s="175" t="s">
        <v>47</v>
      </c>
      <c r="G704" s="175" t="s">
        <v>48</v>
      </c>
      <c r="H704" s="175" t="s">
        <v>1839</v>
      </c>
      <c r="I704" s="175">
        <v>2</v>
      </c>
      <c r="J704" s="175">
        <v>35</v>
      </c>
      <c r="K704" s="177">
        <v>540540.54</v>
      </c>
      <c r="L704" s="177">
        <v>540540.54</v>
      </c>
      <c r="M704" s="177">
        <v>444810.81</v>
      </c>
      <c r="N704" s="175" t="s">
        <v>1</v>
      </c>
      <c r="O704" s="175" t="s">
        <v>1</v>
      </c>
      <c r="P704" s="175" t="s">
        <v>1</v>
      </c>
      <c r="Q704" s="177">
        <v>55189.19</v>
      </c>
      <c r="R704" s="178" t="s">
        <v>2310</v>
      </c>
      <c r="S704" s="175" t="s">
        <v>1</v>
      </c>
      <c r="T704" s="175" t="s">
        <v>1</v>
      </c>
      <c r="U704" s="177">
        <v>524324.31999999995</v>
      </c>
      <c r="V704" s="177">
        <v>24324.32</v>
      </c>
      <c r="W704" s="177">
        <v>16216.22</v>
      </c>
      <c r="X704" s="175" t="s">
        <v>1</v>
      </c>
      <c r="Y704" s="175" t="s">
        <v>1</v>
      </c>
      <c r="Z704" s="179">
        <v>44203</v>
      </c>
    </row>
    <row r="705" spans="1:26" ht="38.25" x14ac:dyDescent="0.25">
      <c r="A705" s="174">
        <v>4</v>
      </c>
      <c r="B705" s="175" t="s">
        <v>1840</v>
      </c>
      <c r="C705" s="175" t="s">
        <v>1841</v>
      </c>
      <c r="D705" s="175" t="s">
        <v>40</v>
      </c>
      <c r="E705" s="176">
        <v>44167</v>
      </c>
      <c r="F705" s="175" t="s">
        <v>54</v>
      </c>
      <c r="G705" s="175" t="s">
        <v>55</v>
      </c>
      <c r="H705" s="175"/>
      <c r="I705" s="175">
        <v>1</v>
      </c>
      <c r="J705" s="175">
        <v>36</v>
      </c>
      <c r="K705" s="177">
        <v>540540.54</v>
      </c>
      <c r="L705" s="177">
        <v>540540.54</v>
      </c>
      <c r="M705" s="177">
        <v>444810.81</v>
      </c>
      <c r="N705" s="175" t="s">
        <v>1</v>
      </c>
      <c r="O705" s="175" t="s">
        <v>1</v>
      </c>
      <c r="P705" s="175" t="s">
        <v>1</v>
      </c>
      <c r="Q705" s="177">
        <v>55189.2</v>
      </c>
      <c r="R705" s="178" t="s">
        <v>2310</v>
      </c>
      <c r="S705" s="175" t="s">
        <v>1</v>
      </c>
      <c r="T705" s="175" t="s">
        <v>1</v>
      </c>
      <c r="U705" s="177">
        <v>540540.54</v>
      </c>
      <c r="V705" s="177">
        <v>40540.53</v>
      </c>
      <c r="W705" s="175" t="s">
        <v>1</v>
      </c>
      <c r="X705" s="175" t="s">
        <v>1</v>
      </c>
      <c r="Y705" s="175" t="s">
        <v>1</v>
      </c>
      <c r="Z705" s="179">
        <v>44203</v>
      </c>
    </row>
    <row r="706" spans="1:26" ht="38.25" x14ac:dyDescent="0.25">
      <c r="A706" s="174">
        <v>4</v>
      </c>
      <c r="B706" s="175" t="s">
        <v>1842</v>
      </c>
      <c r="C706" s="175" t="s">
        <v>1843</v>
      </c>
      <c r="D706" s="175" t="s">
        <v>2342</v>
      </c>
      <c r="E706" s="176">
        <v>44175</v>
      </c>
      <c r="F706" s="175" t="s">
        <v>2325</v>
      </c>
      <c r="G706" s="175" t="s">
        <v>136</v>
      </c>
      <c r="H706" s="175" t="s">
        <v>1432</v>
      </c>
      <c r="I706" s="175">
        <v>2</v>
      </c>
      <c r="J706" s="175">
        <v>30</v>
      </c>
      <c r="K706" s="177">
        <v>539594.38</v>
      </c>
      <c r="L706" s="177">
        <v>539594.38</v>
      </c>
      <c r="M706" s="177">
        <v>444032.21</v>
      </c>
      <c r="N706" s="175" t="s">
        <v>1</v>
      </c>
      <c r="O706" s="175" t="s">
        <v>1</v>
      </c>
      <c r="P706" s="175" t="s">
        <v>1</v>
      </c>
      <c r="Q706" s="177">
        <v>55092.59</v>
      </c>
      <c r="R706" s="178" t="s">
        <v>2310</v>
      </c>
      <c r="S706" s="175" t="s">
        <v>1</v>
      </c>
      <c r="T706" s="175" t="s">
        <v>1</v>
      </c>
      <c r="U706" s="177">
        <v>522330.06</v>
      </c>
      <c r="V706" s="177">
        <v>23205.26</v>
      </c>
      <c r="W706" s="177">
        <v>17264.32</v>
      </c>
      <c r="X706" s="175" t="s">
        <v>1</v>
      </c>
      <c r="Y706" s="175" t="s">
        <v>1</v>
      </c>
      <c r="Z706" s="179">
        <v>44203</v>
      </c>
    </row>
    <row r="707" spans="1:26" ht="51" x14ac:dyDescent="0.25">
      <c r="A707" s="174">
        <v>4</v>
      </c>
      <c r="B707" s="175" t="s">
        <v>1844</v>
      </c>
      <c r="C707" s="175" t="s">
        <v>1845</v>
      </c>
      <c r="D707" s="175" t="s">
        <v>40</v>
      </c>
      <c r="E707" s="176">
        <v>44174</v>
      </c>
      <c r="F707" s="175" t="s">
        <v>2325</v>
      </c>
      <c r="G707" s="175" t="s">
        <v>136</v>
      </c>
      <c r="H707" s="175" t="s">
        <v>1846</v>
      </c>
      <c r="I707" s="175">
        <v>2</v>
      </c>
      <c r="J707" s="175">
        <v>30</v>
      </c>
      <c r="K707" s="177">
        <v>540237.48</v>
      </c>
      <c r="L707" s="177">
        <v>540237.48</v>
      </c>
      <c r="M707" s="177">
        <v>444561.41</v>
      </c>
      <c r="N707" s="175" t="s">
        <v>1</v>
      </c>
      <c r="O707" s="175" t="s">
        <v>1</v>
      </c>
      <c r="P707" s="175" t="s">
        <v>1</v>
      </c>
      <c r="Q707" s="177">
        <v>55158.25</v>
      </c>
      <c r="R707" s="178" t="s">
        <v>2310</v>
      </c>
      <c r="S707" s="175" t="s">
        <v>1</v>
      </c>
      <c r="T707" s="175" t="s">
        <v>1</v>
      </c>
      <c r="U707" s="177">
        <v>522980.76</v>
      </c>
      <c r="V707" s="177">
        <v>23261.1</v>
      </c>
      <c r="W707" s="177">
        <v>17256.72</v>
      </c>
      <c r="X707" s="175" t="s">
        <v>1</v>
      </c>
      <c r="Y707" s="175" t="s">
        <v>1</v>
      </c>
      <c r="Z707" s="179">
        <v>44203</v>
      </c>
    </row>
    <row r="708" spans="1:26" ht="38.25" x14ac:dyDescent="0.25">
      <c r="A708" s="174">
        <v>4</v>
      </c>
      <c r="B708" s="175" t="s">
        <v>1847</v>
      </c>
      <c r="C708" s="175" t="s">
        <v>1848</v>
      </c>
      <c r="D708" s="175" t="s">
        <v>40</v>
      </c>
      <c r="E708" s="176">
        <v>44167</v>
      </c>
      <c r="F708" s="175" t="s">
        <v>54</v>
      </c>
      <c r="G708" s="175" t="s">
        <v>55</v>
      </c>
      <c r="H708" s="175" t="s">
        <v>1849</v>
      </c>
      <c r="I708" s="175">
        <v>1</v>
      </c>
      <c r="J708" s="175">
        <v>35</v>
      </c>
      <c r="K708" s="177">
        <v>540458.49</v>
      </c>
      <c r="L708" s="177">
        <v>540458.49</v>
      </c>
      <c r="M708" s="177">
        <v>444743.29</v>
      </c>
      <c r="N708" s="175" t="s">
        <v>1</v>
      </c>
      <c r="O708" s="175" t="s">
        <v>1</v>
      </c>
      <c r="P708" s="175" t="s">
        <v>1</v>
      </c>
      <c r="Q708" s="177">
        <v>55180.82</v>
      </c>
      <c r="R708" s="178" t="s">
        <v>2310</v>
      </c>
      <c r="S708" s="175" t="s">
        <v>1</v>
      </c>
      <c r="T708" s="175" t="s">
        <v>1</v>
      </c>
      <c r="U708" s="177">
        <v>513456.51</v>
      </c>
      <c r="V708" s="177">
        <v>13532.4</v>
      </c>
      <c r="W708" s="177">
        <v>27001.98</v>
      </c>
      <c r="X708" s="175" t="s">
        <v>1</v>
      </c>
      <c r="Y708" s="175" t="s">
        <v>1</v>
      </c>
      <c r="Z708" s="179">
        <v>44203</v>
      </c>
    </row>
    <row r="709" spans="1:26" ht="38.25" x14ac:dyDescent="0.25">
      <c r="A709" s="174">
        <v>4</v>
      </c>
      <c r="B709" s="175" t="s">
        <v>1850</v>
      </c>
      <c r="C709" s="175" t="s">
        <v>1851</v>
      </c>
      <c r="D709" s="175" t="s">
        <v>2342</v>
      </c>
      <c r="E709" s="176">
        <v>44175</v>
      </c>
      <c r="F709" s="175" t="s">
        <v>522</v>
      </c>
      <c r="G709" s="175" t="s">
        <v>523</v>
      </c>
      <c r="H709" s="175"/>
      <c r="I709" s="175">
        <v>1</v>
      </c>
      <c r="J709" s="175">
        <v>30</v>
      </c>
      <c r="K709" s="177">
        <v>482146</v>
      </c>
      <c r="L709" s="177">
        <v>482146</v>
      </c>
      <c r="M709" s="177">
        <v>342676.1</v>
      </c>
      <c r="N709" s="175" t="s">
        <v>1</v>
      </c>
      <c r="O709" s="175" t="s">
        <v>1</v>
      </c>
      <c r="P709" s="175" t="s">
        <v>1</v>
      </c>
      <c r="Q709" s="175" t="s">
        <v>1</v>
      </c>
      <c r="R709" s="178" t="s">
        <v>2201</v>
      </c>
      <c r="S709" s="175" t="s">
        <v>1</v>
      </c>
      <c r="T709" s="175" t="s">
        <v>1</v>
      </c>
      <c r="U709" s="177">
        <v>342676.1</v>
      </c>
      <c r="V709" s="175" t="s">
        <v>1</v>
      </c>
      <c r="W709" s="177">
        <v>139469.9</v>
      </c>
      <c r="X709" s="175" t="s">
        <v>1</v>
      </c>
      <c r="Y709" s="175" t="s">
        <v>1</v>
      </c>
      <c r="Z709" s="179">
        <v>44203</v>
      </c>
    </row>
    <row r="710" spans="1:26" ht="38.25" x14ac:dyDescent="0.25">
      <c r="A710" s="174">
        <v>4</v>
      </c>
      <c r="B710" s="175" t="s">
        <v>1852</v>
      </c>
      <c r="C710" s="175" t="s">
        <v>1853</v>
      </c>
      <c r="D710" s="175" t="s">
        <v>40</v>
      </c>
      <c r="E710" s="176">
        <v>44174</v>
      </c>
      <c r="F710" s="175" t="s">
        <v>2325</v>
      </c>
      <c r="G710" s="175" t="s">
        <v>136</v>
      </c>
      <c r="H710" s="175"/>
      <c r="I710" s="175">
        <v>1</v>
      </c>
      <c r="J710" s="175">
        <v>12</v>
      </c>
      <c r="K710" s="177">
        <v>118900</v>
      </c>
      <c r="L710" s="177">
        <v>118900</v>
      </c>
      <c r="M710" s="177">
        <v>109982.5</v>
      </c>
      <c r="N710" s="175" t="s">
        <v>1</v>
      </c>
      <c r="O710" s="175" t="s">
        <v>1</v>
      </c>
      <c r="P710" s="175" t="s">
        <v>1</v>
      </c>
      <c r="Q710" s="177">
        <v>8917.5</v>
      </c>
      <c r="R710" s="178" t="s">
        <v>2310</v>
      </c>
      <c r="S710" s="175" t="s">
        <v>1</v>
      </c>
      <c r="T710" s="175" t="s">
        <v>1</v>
      </c>
      <c r="U710" s="177">
        <v>118900</v>
      </c>
      <c r="V710" s="175" t="s">
        <v>1</v>
      </c>
      <c r="W710" s="175" t="s">
        <v>1</v>
      </c>
      <c r="X710" s="175" t="s">
        <v>1</v>
      </c>
      <c r="Y710" s="175" t="s">
        <v>1</v>
      </c>
      <c r="Z710" s="179">
        <v>44203</v>
      </c>
    </row>
    <row r="711" spans="1:26" ht="63.75" x14ac:dyDescent="0.25">
      <c r="A711" s="174">
        <v>4</v>
      </c>
      <c r="B711" s="175" t="s">
        <v>1854</v>
      </c>
      <c r="C711" s="175" t="s">
        <v>1855</v>
      </c>
      <c r="D711" s="175" t="s">
        <v>40</v>
      </c>
      <c r="E711" s="176">
        <v>44174</v>
      </c>
      <c r="F711" s="175" t="s">
        <v>393</v>
      </c>
      <c r="G711" s="175" t="s">
        <v>394</v>
      </c>
      <c r="H711" s="175"/>
      <c r="I711" s="175">
        <v>1</v>
      </c>
      <c r="J711" s="175">
        <v>34</v>
      </c>
      <c r="K711" s="177">
        <v>529119.4</v>
      </c>
      <c r="L711" s="177">
        <v>529119.4</v>
      </c>
      <c r="M711" s="177">
        <v>435412.34</v>
      </c>
      <c r="N711" s="175" t="s">
        <v>1</v>
      </c>
      <c r="O711" s="175" t="s">
        <v>1</v>
      </c>
      <c r="P711" s="175" t="s">
        <v>1</v>
      </c>
      <c r="Q711" s="177">
        <v>54023.1</v>
      </c>
      <c r="R711" s="178" t="s">
        <v>2310</v>
      </c>
      <c r="S711" s="175" t="s">
        <v>1</v>
      </c>
      <c r="T711" s="175" t="s">
        <v>1</v>
      </c>
      <c r="U711" s="177">
        <v>489435.44</v>
      </c>
      <c r="V711" s="175" t="s">
        <v>1</v>
      </c>
      <c r="W711" s="177">
        <v>39683.96</v>
      </c>
      <c r="X711" s="175" t="s">
        <v>1</v>
      </c>
      <c r="Y711" s="175" t="s">
        <v>1</v>
      </c>
      <c r="Z711" s="179">
        <v>44203</v>
      </c>
    </row>
    <row r="712" spans="1:26" ht="38.25" x14ac:dyDescent="0.25">
      <c r="A712" s="174">
        <v>4</v>
      </c>
      <c r="B712" s="175" t="s">
        <v>1856</v>
      </c>
      <c r="C712" s="175" t="s">
        <v>1857</v>
      </c>
      <c r="D712" s="175" t="s">
        <v>40</v>
      </c>
      <c r="E712" s="176">
        <v>44172</v>
      </c>
      <c r="F712" s="175" t="s">
        <v>692</v>
      </c>
      <c r="G712" s="175" t="s">
        <v>693</v>
      </c>
      <c r="H712" s="175"/>
      <c r="I712" s="175">
        <v>1</v>
      </c>
      <c r="J712" s="175">
        <v>35</v>
      </c>
      <c r="K712" s="177">
        <v>804763.45</v>
      </c>
      <c r="L712" s="177">
        <v>768433.45</v>
      </c>
      <c r="M712" s="177">
        <v>499481.74</v>
      </c>
      <c r="N712" s="175" t="s">
        <v>1</v>
      </c>
      <c r="O712" s="175" t="s">
        <v>1</v>
      </c>
      <c r="P712" s="175" t="s">
        <v>1</v>
      </c>
      <c r="Q712" s="175" t="s">
        <v>1</v>
      </c>
      <c r="R712" s="178" t="s">
        <v>2201</v>
      </c>
      <c r="S712" s="175" t="s">
        <v>1</v>
      </c>
      <c r="T712" s="175" t="s">
        <v>1</v>
      </c>
      <c r="U712" s="177">
        <v>499481.74</v>
      </c>
      <c r="V712" s="175" t="s">
        <v>1</v>
      </c>
      <c r="W712" s="177">
        <v>268951.71000000002</v>
      </c>
      <c r="X712" s="175" t="s">
        <v>1</v>
      </c>
      <c r="Y712" s="177">
        <v>36330</v>
      </c>
      <c r="Z712" s="179">
        <v>44203</v>
      </c>
    </row>
    <row r="713" spans="1:26" ht="38.25" x14ac:dyDescent="0.25">
      <c r="A713" s="174">
        <v>4</v>
      </c>
      <c r="B713" s="175" t="s">
        <v>1858</v>
      </c>
      <c r="C713" s="175" t="s">
        <v>1859</v>
      </c>
      <c r="D713" s="175" t="s">
        <v>40</v>
      </c>
      <c r="E713" s="176">
        <v>44167</v>
      </c>
      <c r="F713" s="175" t="s">
        <v>47</v>
      </c>
      <c r="G713" s="175" t="s">
        <v>48</v>
      </c>
      <c r="H713" s="175" t="s">
        <v>1860</v>
      </c>
      <c r="I713" s="175">
        <v>3</v>
      </c>
      <c r="J713" s="175">
        <v>35</v>
      </c>
      <c r="K713" s="177">
        <v>539675.02</v>
      </c>
      <c r="L713" s="177">
        <v>539675.02</v>
      </c>
      <c r="M713" s="177">
        <v>444098.56</v>
      </c>
      <c r="N713" s="175" t="s">
        <v>1</v>
      </c>
      <c r="O713" s="175" t="s">
        <v>1</v>
      </c>
      <c r="P713" s="175" t="s">
        <v>1</v>
      </c>
      <c r="Q713" s="177">
        <v>55100.82</v>
      </c>
      <c r="R713" s="178" t="s">
        <v>2310</v>
      </c>
      <c r="S713" s="175" t="s">
        <v>1</v>
      </c>
      <c r="T713" s="175" t="s">
        <v>1</v>
      </c>
      <c r="U713" s="177">
        <v>507280.65</v>
      </c>
      <c r="V713" s="177">
        <v>8081.27</v>
      </c>
      <c r="W713" s="177">
        <v>32394.37</v>
      </c>
      <c r="X713" s="175" t="s">
        <v>1</v>
      </c>
      <c r="Y713" s="175" t="s">
        <v>1</v>
      </c>
      <c r="Z713" s="179">
        <v>44203</v>
      </c>
    </row>
    <row r="714" spans="1:26" ht="38.25" x14ac:dyDescent="0.25">
      <c r="A714" s="174">
        <v>4</v>
      </c>
      <c r="B714" s="175" t="s">
        <v>1861</v>
      </c>
      <c r="C714" s="175" t="s">
        <v>1862</v>
      </c>
      <c r="D714" s="175" t="s">
        <v>2342</v>
      </c>
      <c r="E714" s="176">
        <v>44175</v>
      </c>
      <c r="F714" s="175" t="s">
        <v>99</v>
      </c>
      <c r="G714" s="175" t="s">
        <v>100</v>
      </c>
      <c r="H714" s="175"/>
      <c r="I714" s="175">
        <v>1</v>
      </c>
      <c r="J714" s="175">
        <v>30</v>
      </c>
      <c r="K714" s="177">
        <v>877482.43</v>
      </c>
      <c r="L714" s="177">
        <v>819732.43</v>
      </c>
      <c r="M714" s="177">
        <v>456454.2</v>
      </c>
      <c r="N714" s="175" t="s">
        <v>1</v>
      </c>
      <c r="O714" s="175" t="s">
        <v>1</v>
      </c>
      <c r="P714" s="175" t="s">
        <v>1</v>
      </c>
      <c r="Q714" s="175" t="s">
        <v>1</v>
      </c>
      <c r="R714" s="178" t="s">
        <v>2201</v>
      </c>
      <c r="S714" s="175" t="s">
        <v>1</v>
      </c>
      <c r="T714" s="175" t="s">
        <v>1</v>
      </c>
      <c r="U714" s="177">
        <v>456454.2</v>
      </c>
      <c r="V714" s="175" t="s">
        <v>1</v>
      </c>
      <c r="W714" s="177">
        <v>363278.23</v>
      </c>
      <c r="X714" s="175" t="s">
        <v>1</v>
      </c>
      <c r="Y714" s="177">
        <v>57750</v>
      </c>
      <c r="Z714" s="179">
        <v>44203</v>
      </c>
    </row>
    <row r="715" spans="1:26" ht="25.5" x14ac:dyDescent="0.25">
      <c r="A715" s="174">
        <v>4</v>
      </c>
      <c r="B715" s="175" t="s">
        <v>1863</v>
      </c>
      <c r="C715" s="175" t="s">
        <v>1864</v>
      </c>
      <c r="D715" s="175" t="s">
        <v>40</v>
      </c>
      <c r="E715" s="176">
        <v>44174</v>
      </c>
      <c r="F715" s="175" t="s">
        <v>47</v>
      </c>
      <c r="G715" s="175" t="s">
        <v>48</v>
      </c>
      <c r="H715" s="175" t="s">
        <v>1865</v>
      </c>
      <c r="I715" s="175">
        <v>1</v>
      </c>
      <c r="J715" s="175">
        <v>36</v>
      </c>
      <c r="K715" s="177">
        <v>540092.97</v>
      </c>
      <c r="L715" s="177">
        <v>540092.97</v>
      </c>
      <c r="M715" s="177">
        <v>444442.51</v>
      </c>
      <c r="N715" s="175" t="s">
        <v>1</v>
      </c>
      <c r="O715" s="175" t="s">
        <v>1</v>
      </c>
      <c r="P715" s="175" t="s">
        <v>1</v>
      </c>
      <c r="Q715" s="177">
        <v>55143.49</v>
      </c>
      <c r="R715" s="178" t="s">
        <v>2310</v>
      </c>
      <c r="S715" s="175" t="s">
        <v>1</v>
      </c>
      <c r="T715" s="175" t="s">
        <v>1</v>
      </c>
      <c r="U715" s="177">
        <v>523890.18</v>
      </c>
      <c r="V715" s="177">
        <v>24304.18</v>
      </c>
      <c r="W715" s="177">
        <v>16202.79</v>
      </c>
      <c r="X715" s="175" t="s">
        <v>1</v>
      </c>
      <c r="Y715" s="175" t="s">
        <v>1</v>
      </c>
      <c r="Z715" s="179">
        <v>44203</v>
      </c>
    </row>
    <row r="716" spans="1:26" ht="51" x14ac:dyDescent="0.25">
      <c r="A716" s="174">
        <v>4</v>
      </c>
      <c r="B716" s="175" t="s">
        <v>1866</v>
      </c>
      <c r="C716" s="175" t="s">
        <v>1867</v>
      </c>
      <c r="D716" s="175" t="s">
        <v>2342</v>
      </c>
      <c r="E716" s="176">
        <v>44175</v>
      </c>
      <c r="F716" s="175" t="s">
        <v>47</v>
      </c>
      <c r="G716" s="175" t="s">
        <v>48</v>
      </c>
      <c r="H716" s="175" t="s">
        <v>1868</v>
      </c>
      <c r="I716" s="175">
        <v>2</v>
      </c>
      <c r="J716" s="175">
        <v>33</v>
      </c>
      <c r="K716" s="177">
        <v>540500</v>
      </c>
      <c r="L716" s="177">
        <v>540500</v>
      </c>
      <c r="M716" s="177">
        <v>312409</v>
      </c>
      <c r="N716" s="175" t="s">
        <v>1</v>
      </c>
      <c r="O716" s="175" t="s">
        <v>1</v>
      </c>
      <c r="P716" s="175" t="s">
        <v>1</v>
      </c>
      <c r="Q716" s="177">
        <v>187551</v>
      </c>
      <c r="R716" s="178" t="s">
        <v>2310</v>
      </c>
      <c r="S716" s="175" t="s">
        <v>1</v>
      </c>
      <c r="T716" s="175" t="s">
        <v>1</v>
      </c>
      <c r="U716" s="177">
        <v>530200</v>
      </c>
      <c r="V716" s="177">
        <v>30240</v>
      </c>
      <c r="W716" s="177">
        <v>10300</v>
      </c>
      <c r="X716" s="175" t="s">
        <v>1</v>
      </c>
      <c r="Y716" s="175" t="s">
        <v>1</v>
      </c>
      <c r="Z716" s="179">
        <v>44203</v>
      </c>
    </row>
    <row r="717" spans="1:26" ht="38.25" x14ac:dyDescent="0.25">
      <c r="A717" s="174">
        <v>4</v>
      </c>
      <c r="B717" s="175" t="s">
        <v>1869</v>
      </c>
      <c r="C717" s="175" t="s">
        <v>1870</v>
      </c>
      <c r="D717" s="175" t="s">
        <v>2343</v>
      </c>
      <c r="E717" s="176">
        <v>44195</v>
      </c>
      <c r="F717" s="175" t="s">
        <v>66</v>
      </c>
      <c r="G717" s="175" t="s">
        <v>67</v>
      </c>
      <c r="H717" s="175" t="s">
        <v>1871</v>
      </c>
      <c r="I717" s="175">
        <v>2</v>
      </c>
      <c r="J717" s="175">
        <v>35</v>
      </c>
      <c r="K717" s="177">
        <v>725996.03</v>
      </c>
      <c r="L717" s="177">
        <v>704158.17</v>
      </c>
      <c r="M717" s="177">
        <v>499979.58</v>
      </c>
      <c r="N717" s="175" t="s">
        <v>1</v>
      </c>
      <c r="O717" s="175" t="s">
        <v>1</v>
      </c>
      <c r="P717" s="175" t="s">
        <v>1</v>
      </c>
      <c r="Q717" s="175" t="s">
        <v>1</v>
      </c>
      <c r="R717" s="178" t="s">
        <v>2201</v>
      </c>
      <c r="S717" s="175" t="s">
        <v>1</v>
      </c>
      <c r="T717" s="175" t="s">
        <v>1</v>
      </c>
      <c r="U717" s="177">
        <v>499979.58</v>
      </c>
      <c r="V717" s="175" t="s">
        <v>1</v>
      </c>
      <c r="W717" s="177">
        <v>204178.59</v>
      </c>
      <c r="X717" s="175" t="s">
        <v>1</v>
      </c>
      <c r="Y717" s="177">
        <v>21837.86</v>
      </c>
      <c r="Z717" s="179">
        <v>44203</v>
      </c>
    </row>
    <row r="718" spans="1:26" ht="38.25" x14ac:dyDescent="0.25">
      <c r="A718" s="174">
        <v>4</v>
      </c>
      <c r="B718" s="175" t="s">
        <v>1872</v>
      </c>
      <c r="C718" s="175" t="s">
        <v>1873</v>
      </c>
      <c r="D718" s="175" t="s">
        <v>2342</v>
      </c>
      <c r="E718" s="176">
        <v>44175</v>
      </c>
      <c r="F718" s="175" t="s">
        <v>47</v>
      </c>
      <c r="G718" s="175" t="s">
        <v>48</v>
      </c>
      <c r="H718" s="175" t="s">
        <v>1874</v>
      </c>
      <c r="I718" s="175">
        <v>4</v>
      </c>
      <c r="J718" s="175">
        <v>27</v>
      </c>
      <c r="K718" s="177">
        <v>540540.54</v>
      </c>
      <c r="L718" s="177">
        <v>540540.54</v>
      </c>
      <c r="M718" s="177">
        <v>444810.8</v>
      </c>
      <c r="N718" s="175" t="s">
        <v>1</v>
      </c>
      <c r="O718" s="175" t="s">
        <v>1</v>
      </c>
      <c r="P718" s="175" t="s">
        <v>1</v>
      </c>
      <c r="Q718" s="177">
        <v>55189.19</v>
      </c>
      <c r="R718" s="178" t="s">
        <v>2310</v>
      </c>
      <c r="S718" s="175" t="s">
        <v>1</v>
      </c>
      <c r="T718" s="175" t="s">
        <v>1</v>
      </c>
      <c r="U718" s="177">
        <v>507754.12</v>
      </c>
      <c r="V718" s="177">
        <v>7754.13</v>
      </c>
      <c r="W718" s="177">
        <v>32786.42</v>
      </c>
      <c r="X718" s="175" t="s">
        <v>1</v>
      </c>
      <c r="Y718" s="175" t="s">
        <v>1</v>
      </c>
      <c r="Z718" s="179">
        <v>44203</v>
      </c>
    </row>
    <row r="719" spans="1:26" ht="51" x14ac:dyDescent="0.25">
      <c r="A719" s="174">
        <v>4</v>
      </c>
      <c r="B719" s="175" t="s">
        <v>1875</v>
      </c>
      <c r="C719" s="175" t="s">
        <v>1876</v>
      </c>
      <c r="D719" s="175" t="s">
        <v>40</v>
      </c>
      <c r="E719" s="176">
        <v>44167</v>
      </c>
      <c r="F719" s="175" t="s">
        <v>1877</v>
      </c>
      <c r="G719" s="175" t="s">
        <v>1878</v>
      </c>
      <c r="H719" s="175"/>
      <c r="I719" s="175">
        <v>1</v>
      </c>
      <c r="J719" s="175">
        <v>24</v>
      </c>
      <c r="K719" s="177">
        <v>690295.34</v>
      </c>
      <c r="L719" s="177">
        <v>669085.34</v>
      </c>
      <c r="M719" s="177">
        <v>532274.11</v>
      </c>
      <c r="N719" s="175" t="s">
        <v>1</v>
      </c>
      <c r="O719" s="175" t="s">
        <v>1</v>
      </c>
      <c r="P719" s="175" t="s">
        <v>1</v>
      </c>
      <c r="Q719" s="175" t="s">
        <v>1</v>
      </c>
      <c r="R719" s="178" t="s">
        <v>2201</v>
      </c>
      <c r="S719" s="175" t="s">
        <v>1</v>
      </c>
      <c r="T719" s="175" t="s">
        <v>1</v>
      </c>
      <c r="U719" s="177">
        <v>532274.11</v>
      </c>
      <c r="V719" s="175" t="s">
        <v>1</v>
      </c>
      <c r="W719" s="177">
        <v>136811.23000000001</v>
      </c>
      <c r="X719" s="175" t="s">
        <v>1</v>
      </c>
      <c r="Y719" s="177">
        <v>21210</v>
      </c>
      <c r="Z719" s="179">
        <v>44203</v>
      </c>
    </row>
    <row r="720" spans="1:26" ht="38.25" x14ac:dyDescent="0.25">
      <c r="A720" s="174">
        <v>4</v>
      </c>
      <c r="B720" s="175" t="s">
        <v>1879</v>
      </c>
      <c r="C720" s="175" t="s">
        <v>1880</v>
      </c>
      <c r="D720" s="175" t="s">
        <v>40</v>
      </c>
      <c r="E720" s="176">
        <v>44167</v>
      </c>
      <c r="F720" s="175" t="s">
        <v>1881</v>
      </c>
      <c r="G720" s="175" t="s">
        <v>1882</v>
      </c>
      <c r="H720" s="175"/>
      <c r="I720" s="175">
        <v>1</v>
      </c>
      <c r="J720" s="175">
        <v>18</v>
      </c>
      <c r="K720" s="177">
        <v>715440.68</v>
      </c>
      <c r="L720" s="177">
        <v>714285.71</v>
      </c>
      <c r="M720" s="177">
        <v>500000</v>
      </c>
      <c r="N720" s="175" t="s">
        <v>1</v>
      </c>
      <c r="O720" s="175" t="s">
        <v>1</v>
      </c>
      <c r="P720" s="175" t="s">
        <v>1</v>
      </c>
      <c r="Q720" s="175" t="s">
        <v>1</v>
      </c>
      <c r="R720" s="178" t="s">
        <v>2201</v>
      </c>
      <c r="S720" s="175" t="s">
        <v>1</v>
      </c>
      <c r="T720" s="175" t="s">
        <v>1</v>
      </c>
      <c r="U720" s="177">
        <v>500000</v>
      </c>
      <c r="V720" s="175" t="s">
        <v>1</v>
      </c>
      <c r="W720" s="177">
        <v>214285.71</v>
      </c>
      <c r="X720" s="175" t="s">
        <v>1</v>
      </c>
      <c r="Y720" s="177">
        <v>1154.97</v>
      </c>
      <c r="Z720" s="179">
        <v>44203</v>
      </c>
    </row>
    <row r="721" spans="1:26" ht="102" x14ac:dyDescent="0.25">
      <c r="A721" s="174">
        <v>4</v>
      </c>
      <c r="B721" s="175" t="s">
        <v>1883</v>
      </c>
      <c r="C721" s="175" t="s">
        <v>1884</v>
      </c>
      <c r="D721" s="175" t="s">
        <v>2342</v>
      </c>
      <c r="E721" s="176">
        <v>44175</v>
      </c>
      <c r="F721" s="175" t="s">
        <v>1617</v>
      </c>
      <c r="G721" s="175" t="s">
        <v>1618</v>
      </c>
      <c r="H721" s="175"/>
      <c r="I721" s="175">
        <v>1</v>
      </c>
      <c r="J721" s="175">
        <v>35</v>
      </c>
      <c r="K721" s="177">
        <v>425747.97</v>
      </c>
      <c r="L721" s="177">
        <v>425747.97</v>
      </c>
      <c r="M721" s="177">
        <v>303771.18</v>
      </c>
      <c r="N721" s="175" t="s">
        <v>1</v>
      </c>
      <c r="O721" s="175" t="s">
        <v>1</v>
      </c>
      <c r="P721" s="175" t="s">
        <v>1</v>
      </c>
      <c r="Q721" s="175" t="s">
        <v>1</v>
      </c>
      <c r="R721" s="178" t="s">
        <v>2201</v>
      </c>
      <c r="S721" s="175" t="s">
        <v>1</v>
      </c>
      <c r="T721" s="175" t="s">
        <v>1</v>
      </c>
      <c r="U721" s="177">
        <v>303771.18</v>
      </c>
      <c r="V721" s="175" t="s">
        <v>1</v>
      </c>
      <c r="W721" s="177">
        <v>121976.79</v>
      </c>
      <c r="X721" s="175" t="s">
        <v>1</v>
      </c>
      <c r="Y721" s="175" t="s">
        <v>1</v>
      </c>
      <c r="Z721" s="179">
        <v>44203</v>
      </c>
    </row>
    <row r="722" spans="1:26" ht="38.25" x14ac:dyDescent="0.25">
      <c r="A722" s="174">
        <v>4</v>
      </c>
      <c r="B722" s="175" t="s">
        <v>1885</v>
      </c>
      <c r="C722" s="175" t="s">
        <v>1886</v>
      </c>
      <c r="D722" s="175" t="s">
        <v>2342</v>
      </c>
      <c r="E722" s="176">
        <v>44175</v>
      </c>
      <c r="F722" s="175" t="s">
        <v>489</v>
      </c>
      <c r="G722" s="175" t="s">
        <v>490</v>
      </c>
      <c r="H722" s="175" t="s">
        <v>1887</v>
      </c>
      <c r="I722" s="175">
        <v>3</v>
      </c>
      <c r="J722" s="175">
        <v>24</v>
      </c>
      <c r="K722" s="177">
        <v>540033.43999999994</v>
      </c>
      <c r="L722" s="177">
        <v>540033.43999999994</v>
      </c>
      <c r="M722" s="177">
        <v>444393.52</v>
      </c>
      <c r="N722" s="175" t="s">
        <v>1</v>
      </c>
      <c r="O722" s="175" t="s">
        <v>1</v>
      </c>
      <c r="P722" s="175" t="s">
        <v>1</v>
      </c>
      <c r="Q722" s="177">
        <v>55137.41</v>
      </c>
      <c r="R722" s="178" t="s">
        <v>2310</v>
      </c>
      <c r="S722" s="175" t="s">
        <v>1</v>
      </c>
      <c r="T722" s="175" t="s">
        <v>1</v>
      </c>
      <c r="U722" s="177">
        <v>523832.61</v>
      </c>
      <c r="V722" s="177">
        <v>24301.68</v>
      </c>
      <c r="W722" s="177">
        <v>16200.83</v>
      </c>
      <c r="X722" s="175" t="s">
        <v>1</v>
      </c>
      <c r="Y722" s="175" t="s">
        <v>1</v>
      </c>
      <c r="Z722" s="179">
        <v>44203</v>
      </c>
    </row>
    <row r="723" spans="1:26" ht="51" x14ac:dyDescent="0.25">
      <c r="A723" s="174">
        <v>4</v>
      </c>
      <c r="B723" s="175" t="s">
        <v>1888</v>
      </c>
      <c r="C723" s="175" t="s">
        <v>1889</v>
      </c>
      <c r="D723" s="175" t="s">
        <v>40</v>
      </c>
      <c r="E723" s="176">
        <v>44174</v>
      </c>
      <c r="F723" s="175" t="s">
        <v>54</v>
      </c>
      <c r="G723" s="175" t="s">
        <v>55</v>
      </c>
      <c r="H723" s="175" t="s">
        <v>1146</v>
      </c>
      <c r="I723" s="175">
        <v>2</v>
      </c>
      <c r="J723" s="175">
        <v>30</v>
      </c>
      <c r="K723" s="177">
        <v>531183.04</v>
      </c>
      <c r="L723" s="177">
        <v>531183.04</v>
      </c>
      <c r="M723" s="177">
        <v>437110.52</v>
      </c>
      <c r="N723" s="175" t="s">
        <v>1</v>
      </c>
      <c r="O723" s="175" t="s">
        <v>1</v>
      </c>
      <c r="P723" s="175" t="s">
        <v>1</v>
      </c>
      <c r="Q723" s="177">
        <v>54233.79</v>
      </c>
      <c r="R723" s="178" t="s">
        <v>2310</v>
      </c>
      <c r="S723" s="175" t="s">
        <v>1</v>
      </c>
      <c r="T723" s="175" t="s">
        <v>1</v>
      </c>
      <c r="U723" s="177">
        <v>496752.17</v>
      </c>
      <c r="V723" s="177">
        <v>5407.86</v>
      </c>
      <c r="W723" s="177">
        <v>34430.870000000003</v>
      </c>
      <c r="X723" s="175" t="s">
        <v>1</v>
      </c>
      <c r="Y723" s="175" t="s">
        <v>1</v>
      </c>
      <c r="Z723" s="179">
        <v>44203</v>
      </c>
    </row>
    <row r="724" spans="1:26" ht="25.5" x14ac:dyDescent="0.25">
      <c r="A724" s="174">
        <v>4</v>
      </c>
      <c r="B724" s="175" t="s">
        <v>1890</v>
      </c>
      <c r="C724" s="175" t="s">
        <v>1891</v>
      </c>
      <c r="D724" s="175" t="s">
        <v>40</v>
      </c>
      <c r="E724" s="176">
        <v>44167</v>
      </c>
      <c r="F724" s="175" t="s">
        <v>301</v>
      </c>
      <c r="G724" s="175" t="s">
        <v>302</v>
      </c>
      <c r="H724" s="175"/>
      <c r="I724" s="175">
        <v>1</v>
      </c>
      <c r="J724" s="175">
        <v>36</v>
      </c>
      <c r="K724" s="177">
        <v>206820</v>
      </c>
      <c r="L724" s="177">
        <v>206820</v>
      </c>
      <c r="M724" s="177">
        <v>170192.19</v>
      </c>
      <c r="N724" s="175" t="s">
        <v>1</v>
      </c>
      <c r="O724" s="175" t="s">
        <v>1</v>
      </c>
      <c r="P724" s="175" t="s">
        <v>1</v>
      </c>
      <c r="Q724" s="177">
        <v>21116.31</v>
      </c>
      <c r="R724" s="178" t="s">
        <v>2310</v>
      </c>
      <c r="S724" s="175" t="s">
        <v>1</v>
      </c>
      <c r="T724" s="175" t="s">
        <v>1</v>
      </c>
      <c r="U724" s="177">
        <v>191308.5</v>
      </c>
      <c r="V724" s="175" t="s">
        <v>1</v>
      </c>
      <c r="W724" s="177">
        <v>15511.5</v>
      </c>
      <c r="X724" s="175" t="s">
        <v>1</v>
      </c>
      <c r="Y724" s="175" t="s">
        <v>1</v>
      </c>
      <c r="Z724" s="179">
        <v>44203</v>
      </c>
    </row>
    <row r="725" spans="1:26" ht="51" x14ac:dyDescent="0.25">
      <c r="A725" s="174">
        <v>4</v>
      </c>
      <c r="B725" s="175" t="s">
        <v>1892</v>
      </c>
      <c r="C725" s="175" t="s">
        <v>1893</v>
      </c>
      <c r="D725" s="175" t="s">
        <v>2342</v>
      </c>
      <c r="E725" s="176">
        <v>44175</v>
      </c>
      <c r="F725" s="175" t="s">
        <v>54</v>
      </c>
      <c r="G725" s="175" t="s">
        <v>55</v>
      </c>
      <c r="H725" s="175" t="s">
        <v>1399</v>
      </c>
      <c r="I725" s="175">
        <v>2</v>
      </c>
      <c r="J725" s="175">
        <v>30</v>
      </c>
      <c r="K725" s="177">
        <v>536588.24</v>
      </c>
      <c r="L725" s="177">
        <v>536588.24</v>
      </c>
      <c r="M725" s="177">
        <v>441558.46</v>
      </c>
      <c r="N725" s="175" t="s">
        <v>1</v>
      </c>
      <c r="O725" s="175" t="s">
        <v>1</v>
      </c>
      <c r="P725" s="175" t="s">
        <v>1</v>
      </c>
      <c r="Q725" s="177">
        <v>54785.66</v>
      </c>
      <c r="R725" s="178" t="s">
        <v>2310</v>
      </c>
      <c r="S725" s="175" t="s">
        <v>1</v>
      </c>
      <c r="T725" s="175" t="s">
        <v>1</v>
      </c>
      <c r="U725" s="177">
        <v>510244.15</v>
      </c>
      <c r="V725" s="177">
        <v>13900.03</v>
      </c>
      <c r="W725" s="177">
        <v>26344.09</v>
      </c>
      <c r="X725" s="175" t="s">
        <v>1</v>
      </c>
      <c r="Y725" s="175" t="s">
        <v>1</v>
      </c>
      <c r="Z725" s="179">
        <v>44203</v>
      </c>
    </row>
    <row r="726" spans="1:26" ht="38.25" x14ac:dyDescent="0.25">
      <c r="A726" s="174">
        <v>4</v>
      </c>
      <c r="B726" s="175" t="s">
        <v>1894</v>
      </c>
      <c r="C726" s="175" t="s">
        <v>1895</v>
      </c>
      <c r="D726" s="175" t="s">
        <v>40</v>
      </c>
      <c r="E726" s="176">
        <v>44174</v>
      </c>
      <c r="F726" s="175" t="s">
        <v>489</v>
      </c>
      <c r="G726" s="175" t="s">
        <v>490</v>
      </c>
      <c r="H726" s="175" t="s">
        <v>1896</v>
      </c>
      <c r="I726" s="175">
        <v>3</v>
      </c>
      <c r="J726" s="175">
        <v>35</v>
      </c>
      <c r="K726" s="177">
        <v>538767.28</v>
      </c>
      <c r="L726" s="177">
        <v>538767.28</v>
      </c>
      <c r="M726" s="177">
        <v>443351.59</v>
      </c>
      <c r="N726" s="175" t="s">
        <v>1</v>
      </c>
      <c r="O726" s="175" t="s">
        <v>1</v>
      </c>
      <c r="P726" s="175" t="s">
        <v>1</v>
      </c>
      <c r="Q726" s="177">
        <v>55008.13</v>
      </c>
      <c r="R726" s="178" t="s">
        <v>2310</v>
      </c>
      <c r="S726" s="175" t="s">
        <v>1</v>
      </c>
      <c r="T726" s="175" t="s">
        <v>1</v>
      </c>
      <c r="U726" s="177">
        <v>522439.46</v>
      </c>
      <c r="V726" s="177">
        <v>24079.74</v>
      </c>
      <c r="W726" s="177">
        <v>16327.82</v>
      </c>
      <c r="X726" s="175" t="s">
        <v>1</v>
      </c>
      <c r="Y726" s="175" t="s">
        <v>1</v>
      </c>
      <c r="Z726" s="179">
        <v>44203</v>
      </c>
    </row>
    <row r="727" spans="1:26" ht="38.25" x14ac:dyDescent="0.25">
      <c r="A727" s="174">
        <v>4</v>
      </c>
      <c r="B727" s="175" t="s">
        <v>1897</v>
      </c>
      <c r="C727" s="175" t="s">
        <v>1898</v>
      </c>
      <c r="D727" s="175" t="s">
        <v>40</v>
      </c>
      <c r="E727" s="176">
        <v>44174</v>
      </c>
      <c r="F727" s="175" t="s">
        <v>47</v>
      </c>
      <c r="G727" s="175" t="s">
        <v>48</v>
      </c>
      <c r="H727" s="175" t="s">
        <v>1899</v>
      </c>
      <c r="I727" s="175">
        <v>2</v>
      </c>
      <c r="J727" s="175">
        <v>35</v>
      </c>
      <c r="K727" s="177">
        <v>540540.53</v>
      </c>
      <c r="L727" s="177">
        <v>540540.53</v>
      </c>
      <c r="M727" s="177">
        <v>444810.81</v>
      </c>
      <c r="N727" s="175" t="s">
        <v>1</v>
      </c>
      <c r="O727" s="175" t="s">
        <v>1</v>
      </c>
      <c r="P727" s="175" t="s">
        <v>1</v>
      </c>
      <c r="Q727" s="177">
        <v>55189.19</v>
      </c>
      <c r="R727" s="178" t="s">
        <v>2310</v>
      </c>
      <c r="S727" s="175" t="s">
        <v>1</v>
      </c>
      <c r="T727" s="175" t="s">
        <v>1</v>
      </c>
      <c r="U727" s="177">
        <v>500000</v>
      </c>
      <c r="V727" s="175" t="s">
        <v>1</v>
      </c>
      <c r="W727" s="177">
        <v>40540.53</v>
      </c>
      <c r="X727" s="175" t="s">
        <v>1</v>
      </c>
      <c r="Y727" s="175" t="s">
        <v>1</v>
      </c>
      <c r="Z727" s="179">
        <v>44203</v>
      </c>
    </row>
    <row r="728" spans="1:26" ht="38.25" x14ac:dyDescent="0.25">
      <c r="A728" s="174">
        <v>4</v>
      </c>
      <c r="B728" s="175" t="s">
        <v>1900</v>
      </c>
      <c r="C728" s="175" t="s">
        <v>1901</v>
      </c>
      <c r="D728" s="175" t="s">
        <v>40</v>
      </c>
      <c r="E728" s="176">
        <v>44174</v>
      </c>
      <c r="F728" s="175" t="s">
        <v>54</v>
      </c>
      <c r="G728" s="175" t="s">
        <v>55</v>
      </c>
      <c r="H728" s="175" t="s">
        <v>1902</v>
      </c>
      <c r="I728" s="175">
        <v>1</v>
      </c>
      <c r="J728" s="175">
        <v>30</v>
      </c>
      <c r="K728" s="177">
        <v>540540</v>
      </c>
      <c r="L728" s="177">
        <v>540540</v>
      </c>
      <c r="M728" s="177">
        <v>444810.37</v>
      </c>
      <c r="N728" s="175" t="s">
        <v>1</v>
      </c>
      <c r="O728" s="175" t="s">
        <v>1</v>
      </c>
      <c r="P728" s="175" t="s">
        <v>1</v>
      </c>
      <c r="Q728" s="177">
        <v>55189.13</v>
      </c>
      <c r="R728" s="178" t="s">
        <v>2310</v>
      </c>
      <c r="S728" s="175" t="s">
        <v>1</v>
      </c>
      <c r="T728" s="175" t="s">
        <v>1</v>
      </c>
      <c r="U728" s="177">
        <v>511358.58</v>
      </c>
      <c r="V728" s="177">
        <v>11359.08</v>
      </c>
      <c r="W728" s="177">
        <v>29181.42</v>
      </c>
      <c r="X728" s="175" t="s">
        <v>1</v>
      </c>
      <c r="Y728" s="175" t="s">
        <v>1</v>
      </c>
      <c r="Z728" s="179">
        <v>44203</v>
      </c>
    </row>
    <row r="729" spans="1:26" ht="76.5" x14ac:dyDescent="0.25">
      <c r="A729" s="174">
        <v>4</v>
      </c>
      <c r="B729" s="175" t="s">
        <v>1903</v>
      </c>
      <c r="C729" s="175" t="s">
        <v>1904</v>
      </c>
      <c r="D729" s="175" t="s">
        <v>40</v>
      </c>
      <c r="E729" s="176">
        <v>44174</v>
      </c>
      <c r="F729" s="175" t="s">
        <v>47</v>
      </c>
      <c r="G729" s="175" t="s">
        <v>48</v>
      </c>
      <c r="H729" s="175" t="s">
        <v>1068</v>
      </c>
      <c r="I729" s="175">
        <v>4</v>
      </c>
      <c r="J729" s="175">
        <v>30</v>
      </c>
      <c r="K729" s="177">
        <v>540540</v>
      </c>
      <c r="L729" s="177">
        <v>540540</v>
      </c>
      <c r="M729" s="177">
        <v>444810.37</v>
      </c>
      <c r="N729" s="175" t="s">
        <v>1</v>
      </c>
      <c r="O729" s="175" t="s">
        <v>1</v>
      </c>
      <c r="P729" s="175" t="s">
        <v>1</v>
      </c>
      <c r="Q729" s="177">
        <v>55189.13</v>
      </c>
      <c r="R729" s="178" t="s">
        <v>2310</v>
      </c>
      <c r="S729" s="175" t="s">
        <v>1</v>
      </c>
      <c r="T729" s="175" t="s">
        <v>1</v>
      </c>
      <c r="U729" s="177">
        <v>499999.5</v>
      </c>
      <c r="V729" s="175" t="s">
        <v>1</v>
      </c>
      <c r="W729" s="177">
        <v>40540.5</v>
      </c>
      <c r="X729" s="175" t="s">
        <v>1</v>
      </c>
      <c r="Y729" s="175" t="s">
        <v>1</v>
      </c>
      <c r="Z729" s="179">
        <v>44203</v>
      </c>
    </row>
    <row r="730" spans="1:26" ht="38.25" x14ac:dyDescent="0.25">
      <c r="A730" s="174">
        <v>4</v>
      </c>
      <c r="B730" s="175" t="s">
        <v>1905</v>
      </c>
      <c r="C730" s="175" t="s">
        <v>1446</v>
      </c>
      <c r="D730" s="175" t="s">
        <v>40</v>
      </c>
      <c r="E730" s="176">
        <v>44174</v>
      </c>
      <c r="F730" s="175" t="s">
        <v>54</v>
      </c>
      <c r="G730" s="175" t="s">
        <v>55</v>
      </c>
      <c r="H730" s="175" t="s">
        <v>180</v>
      </c>
      <c r="I730" s="175">
        <v>2</v>
      </c>
      <c r="J730" s="175">
        <v>35</v>
      </c>
      <c r="K730" s="177">
        <v>300000</v>
      </c>
      <c r="L730" s="177">
        <v>300000</v>
      </c>
      <c r="M730" s="177">
        <v>246870</v>
      </c>
      <c r="N730" s="175" t="s">
        <v>1</v>
      </c>
      <c r="O730" s="175" t="s">
        <v>1</v>
      </c>
      <c r="P730" s="175" t="s">
        <v>1</v>
      </c>
      <c r="Q730" s="177">
        <v>30630</v>
      </c>
      <c r="R730" s="178" t="s">
        <v>2310</v>
      </c>
      <c r="S730" s="175" t="s">
        <v>1</v>
      </c>
      <c r="T730" s="175" t="s">
        <v>1</v>
      </c>
      <c r="U730" s="177">
        <v>285000</v>
      </c>
      <c r="V730" s="177">
        <v>7500</v>
      </c>
      <c r="W730" s="177">
        <v>15000</v>
      </c>
      <c r="X730" s="175" t="s">
        <v>1</v>
      </c>
      <c r="Y730" s="175" t="s">
        <v>1</v>
      </c>
      <c r="Z730" s="179">
        <v>44203</v>
      </c>
    </row>
    <row r="731" spans="1:26" ht="38.25" x14ac:dyDescent="0.25">
      <c r="A731" s="174">
        <v>4</v>
      </c>
      <c r="B731" s="175" t="s">
        <v>1906</v>
      </c>
      <c r="C731" s="175" t="s">
        <v>1907</v>
      </c>
      <c r="D731" s="175" t="s">
        <v>40</v>
      </c>
      <c r="E731" s="176">
        <v>44174</v>
      </c>
      <c r="F731" s="175" t="s">
        <v>47</v>
      </c>
      <c r="G731" s="175" t="s">
        <v>48</v>
      </c>
      <c r="H731" s="175"/>
      <c r="I731" s="175">
        <v>1</v>
      </c>
      <c r="J731" s="175">
        <v>33</v>
      </c>
      <c r="K731" s="177">
        <v>540540</v>
      </c>
      <c r="L731" s="177">
        <v>540540</v>
      </c>
      <c r="M731" s="177">
        <v>444810.36</v>
      </c>
      <c r="N731" s="175" t="s">
        <v>1</v>
      </c>
      <c r="O731" s="175" t="s">
        <v>1</v>
      </c>
      <c r="P731" s="175" t="s">
        <v>1</v>
      </c>
      <c r="Q731" s="177">
        <v>55189.13</v>
      </c>
      <c r="R731" s="178" t="s">
        <v>2310</v>
      </c>
      <c r="S731" s="175" t="s">
        <v>1</v>
      </c>
      <c r="T731" s="175" t="s">
        <v>1</v>
      </c>
      <c r="U731" s="177">
        <v>540540</v>
      </c>
      <c r="V731" s="177">
        <v>40540.51</v>
      </c>
      <c r="W731" s="175" t="s">
        <v>1</v>
      </c>
      <c r="X731" s="175" t="s">
        <v>1</v>
      </c>
      <c r="Y731" s="175" t="s">
        <v>1</v>
      </c>
      <c r="Z731" s="179">
        <v>44203</v>
      </c>
    </row>
    <row r="732" spans="1:26" ht="63.75" x14ac:dyDescent="0.25">
      <c r="A732" s="174">
        <v>4</v>
      </c>
      <c r="B732" s="175" t="s">
        <v>1908</v>
      </c>
      <c r="C732" s="175" t="s">
        <v>1909</v>
      </c>
      <c r="D732" s="175" t="s">
        <v>40</v>
      </c>
      <c r="E732" s="176">
        <v>44167</v>
      </c>
      <c r="F732" s="175" t="s">
        <v>1910</v>
      </c>
      <c r="G732" s="175" t="s">
        <v>1911</v>
      </c>
      <c r="H732" s="175" t="s">
        <v>180</v>
      </c>
      <c r="I732" s="175">
        <v>1</v>
      </c>
      <c r="J732" s="175">
        <v>34</v>
      </c>
      <c r="K732" s="177">
        <v>141736</v>
      </c>
      <c r="L732" s="177">
        <v>141736</v>
      </c>
      <c r="M732" s="177">
        <v>141736</v>
      </c>
      <c r="N732" s="175" t="s">
        <v>1</v>
      </c>
      <c r="O732" s="175" t="s">
        <v>1</v>
      </c>
      <c r="P732" s="175" t="s">
        <v>1</v>
      </c>
      <c r="Q732" s="175" t="s">
        <v>1</v>
      </c>
      <c r="R732" s="178" t="s">
        <v>2201</v>
      </c>
      <c r="S732" s="175" t="s">
        <v>1</v>
      </c>
      <c r="T732" s="175" t="s">
        <v>1</v>
      </c>
      <c r="U732" s="177">
        <v>141736</v>
      </c>
      <c r="V732" s="175" t="s">
        <v>1</v>
      </c>
      <c r="W732" s="175" t="s">
        <v>1</v>
      </c>
      <c r="X732" s="175" t="s">
        <v>1</v>
      </c>
      <c r="Y732" s="175" t="s">
        <v>1</v>
      </c>
      <c r="Z732" s="179">
        <v>44203</v>
      </c>
    </row>
    <row r="733" spans="1:26" ht="63.75" x14ac:dyDescent="0.25">
      <c r="A733" s="174">
        <v>4</v>
      </c>
      <c r="B733" s="175" t="s">
        <v>1912</v>
      </c>
      <c r="C733" s="175" t="s">
        <v>1913</v>
      </c>
      <c r="D733" s="175" t="s">
        <v>40</v>
      </c>
      <c r="E733" s="176">
        <v>44174</v>
      </c>
      <c r="F733" s="175" t="s">
        <v>66</v>
      </c>
      <c r="G733" s="175" t="s">
        <v>67</v>
      </c>
      <c r="H733" s="175" t="s">
        <v>1914</v>
      </c>
      <c r="I733" s="175">
        <v>4</v>
      </c>
      <c r="J733" s="175">
        <v>35</v>
      </c>
      <c r="K733" s="177">
        <v>540540</v>
      </c>
      <c r="L733" s="177">
        <v>540540</v>
      </c>
      <c r="M733" s="177">
        <v>444810.37</v>
      </c>
      <c r="N733" s="175" t="s">
        <v>1</v>
      </c>
      <c r="O733" s="175" t="s">
        <v>1</v>
      </c>
      <c r="P733" s="175" t="s">
        <v>1</v>
      </c>
      <c r="Q733" s="177">
        <v>55189.13</v>
      </c>
      <c r="R733" s="178" t="s">
        <v>2310</v>
      </c>
      <c r="S733" s="175" t="s">
        <v>1</v>
      </c>
      <c r="T733" s="175" t="s">
        <v>1</v>
      </c>
      <c r="U733" s="177">
        <v>516215.68</v>
      </c>
      <c r="V733" s="177">
        <v>16216.18</v>
      </c>
      <c r="W733" s="177">
        <v>24324.32</v>
      </c>
      <c r="X733" s="175" t="s">
        <v>1</v>
      </c>
      <c r="Y733" s="175" t="s">
        <v>1</v>
      </c>
      <c r="Z733" s="179">
        <v>44203</v>
      </c>
    </row>
    <row r="734" spans="1:26" ht="51" x14ac:dyDescent="0.25">
      <c r="A734" s="174">
        <v>4</v>
      </c>
      <c r="B734" s="175" t="s">
        <v>1915</v>
      </c>
      <c r="C734" s="175" t="s">
        <v>1916</v>
      </c>
      <c r="D734" s="175" t="s">
        <v>40</v>
      </c>
      <c r="E734" s="176">
        <v>44172</v>
      </c>
      <c r="F734" s="175" t="s">
        <v>2327</v>
      </c>
      <c r="G734" s="175" t="s">
        <v>285</v>
      </c>
      <c r="H734" s="175"/>
      <c r="I734" s="175">
        <v>1</v>
      </c>
      <c r="J734" s="175">
        <v>33</v>
      </c>
      <c r="K734" s="177">
        <v>591729.34</v>
      </c>
      <c r="L734" s="177">
        <v>591729.34</v>
      </c>
      <c r="M734" s="177">
        <v>384624.09</v>
      </c>
      <c r="N734" s="175" t="s">
        <v>1</v>
      </c>
      <c r="O734" s="175" t="s">
        <v>1</v>
      </c>
      <c r="P734" s="175" t="s">
        <v>1</v>
      </c>
      <c r="Q734" s="175" t="s">
        <v>1</v>
      </c>
      <c r="R734" s="178" t="s">
        <v>2201</v>
      </c>
      <c r="S734" s="175" t="s">
        <v>1</v>
      </c>
      <c r="T734" s="175" t="s">
        <v>1</v>
      </c>
      <c r="U734" s="177">
        <v>384624.09</v>
      </c>
      <c r="V734" s="175" t="s">
        <v>1</v>
      </c>
      <c r="W734" s="177">
        <v>207105.25</v>
      </c>
      <c r="X734" s="175" t="s">
        <v>1</v>
      </c>
      <c r="Y734" s="175" t="s">
        <v>1</v>
      </c>
      <c r="Z734" s="179">
        <v>44203</v>
      </c>
    </row>
    <row r="735" spans="1:26" ht="63.75" x14ac:dyDescent="0.25">
      <c r="A735" s="174">
        <v>4</v>
      </c>
      <c r="B735" s="175" t="s">
        <v>1917</v>
      </c>
      <c r="C735" s="175" t="s">
        <v>1918</v>
      </c>
      <c r="D735" s="175" t="s">
        <v>40</v>
      </c>
      <c r="E735" s="176">
        <v>44174</v>
      </c>
      <c r="F735" s="175" t="s">
        <v>47</v>
      </c>
      <c r="G735" s="175" t="s">
        <v>48</v>
      </c>
      <c r="H735" s="175" t="s">
        <v>1919</v>
      </c>
      <c r="I735" s="175">
        <v>2</v>
      </c>
      <c r="J735" s="175">
        <v>30</v>
      </c>
      <c r="K735" s="177">
        <v>540540</v>
      </c>
      <c r="L735" s="177">
        <v>540540</v>
      </c>
      <c r="M735" s="177">
        <v>444810.36</v>
      </c>
      <c r="N735" s="175" t="s">
        <v>1</v>
      </c>
      <c r="O735" s="175" t="s">
        <v>1</v>
      </c>
      <c r="P735" s="175" t="s">
        <v>1</v>
      </c>
      <c r="Q735" s="177">
        <v>55189.13</v>
      </c>
      <c r="R735" s="178" t="s">
        <v>2310</v>
      </c>
      <c r="S735" s="175" t="s">
        <v>1</v>
      </c>
      <c r="T735" s="175" t="s">
        <v>1</v>
      </c>
      <c r="U735" s="177">
        <v>522296.77</v>
      </c>
      <c r="V735" s="177">
        <v>22297.279999999999</v>
      </c>
      <c r="W735" s="177">
        <v>18243.23</v>
      </c>
      <c r="X735" s="175" t="s">
        <v>1</v>
      </c>
      <c r="Y735" s="175" t="s">
        <v>1</v>
      </c>
      <c r="Z735" s="179">
        <v>44203</v>
      </c>
    </row>
    <row r="736" spans="1:26" ht="51" x14ac:dyDescent="0.25">
      <c r="A736" s="174">
        <v>4</v>
      </c>
      <c r="B736" s="175" t="s">
        <v>1920</v>
      </c>
      <c r="C736" s="175" t="s">
        <v>1921</v>
      </c>
      <c r="D736" s="175" t="s">
        <v>40</v>
      </c>
      <c r="E736" s="176">
        <v>44172</v>
      </c>
      <c r="F736" s="175" t="s">
        <v>2327</v>
      </c>
      <c r="G736" s="175" t="s">
        <v>285</v>
      </c>
      <c r="H736" s="175"/>
      <c r="I736" s="175">
        <v>1</v>
      </c>
      <c r="J736" s="175">
        <v>33</v>
      </c>
      <c r="K736" s="177">
        <v>617644.09</v>
      </c>
      <c r="L736" s="177">
        <v>617644.09</v>
      </c>
      <c r="M736" s="177">
        <v>401468.66</v>
      </c>
      <c r="N736" s="175" t="s">
        <v>1</v>
      </c>
      <c r="O736" s="175" t="s">
        <v>1</v>
      </c>
      <c r="P736" s="175" t="s">
        <v>1</v>
      </c>
      <c r="Q736" s="175" t="s">
        <v>1</v>
      </c>
      <c r="R736" s="178" t="s">
        <v>2201</v>
      </c>
      <c r="S736" s="175" t="s">
        <v>1</v>
      </c>
      <c r="T736" s="175" t="s">
        <v>1</v>
      </c>
      <c r="U736" s="177">
        <v>401468.66</v>
      </c>
      <c r="V736" s="175" t="s">
        <v>1</v>
      </c>
      <c r="W736" s="177">
        <v>216175.43</v>
      </c>
      <c r="X736" s="175" t="s">
        <v>1</v>
      </c>
      <c r="Y736" s="175" t="s">
        <v>1</v>
      </c>
      <c r="Z736" s="179">
        <v>44203</v>
      </c>
    </row>
    <row r="737" spans="1:26" ht="51" x14ac:dyDescent="0.25">
      <c r="A737" s="174">
        <v>4</v>
      </c>
      <c r="B737" s="175" t="s">
        <v>1922</v>
      </c>
      <c r="C737" s="175" t="s">
        <v>1923</v>
      </c>
      <c r="D737" s="175" t="s">
        <v>40</v>
      </c>
      <c r="E737" s="176">
        <v>44174</v>
      </c>
      <c r="F737" s="175" t="s">
        <v>2327</v>
      </c>
      <c r="G737" s="175" t="s">
        <v>285</v>
      </c>
      <c r="H737" s="175"/>
      <c r="I737" s="175">
        <v>1</v>
      </c>
      <c r="J737" s="175">
        <v>30</v>
      </c>
      <c r="K737" s="177">
        <v>535872.59</v>
      </c>
      <c r="L737" s="177">
        <v>535872.59</v>
      </c>
      <c r="M737" s="177">
        <v>309734.36</v>
      </c>
      <c r="N737" s="175" t="s">
        <v>1</v>
      </c>
      <c r="O737" s="175" t="s">
        <v>1</v>
      </c>
      <c r="P737" s="175" t="s">
        <v>1</v>
      </c>
      <c r="Q737" s="177">
        <v>185947.8</v>
      </c>
      <c r="R737" s="178" t="s">
        <v>2310</v>
      </c>
      <c r="S737" s="175" t="s">
        <v>1</v>
      </c>
      <c r="T737" s="175" t="s">
        <v>1</v>
      </c>
      <c r="U737" s="177">
        <v>495682.16</v>
      </c>
      <c r="V737" s="175" t="s">
        <v>1</v>
      </c>
      <c r="W737" s="177">
        <v>40190.43</v>
      </c>
      <c r="X737" s="175" t="s">
        <v>1</v>
      </c>
      <c r="Y737" s="175" t="s">
        <v>1</v>
      </c>
      <c r="Z737" s="179">
        <v>44203</v>
      </c>
    </row>
    <row r="738" spans="1:26" ht="51" x14ac:dyDescent="0.25">
      <c r="A738" s="174">
        <v>4</v>
      </c>
      <c r="B738" s="175" t="s">
        <v>1924</v>
      </c>
      <c r="C738" s="175" t="s">
        <v>1925</v>
      </c>
      <c r="D738" s="175" t="s">
        <v>40</v>
      </c>
      <c r="E738" s="176">
        <v>44174</v>
      </c>
      <c r="F738" s="175" t="s">
        <v>2327</v>
      </c>
      <c r="G738" s="175" t="s">
        <v>285</v>
      </c>
      <c r="H738" s="175"/>
      <c r="I738" s="175">
        <v>1</v>
      </c>
      <c r="J738" s="175">
        <v>30</v>
      </c>
      <c r="K738" s="177">
        <v>512713.12</v>
      </c>
      <c r="L738" s="177">
        <v>512713.12</v>
      </c>
      <c r="M738" s="177">
        <v>296348.18</v>
      </c>
      <c r="N738" s="175" t="s">
        <v>1</v>
      </c>
      <c r="O738" s="175" t="s">
        <v>1</v>
      </c>
      <c r="P738" s="175" t="s">
        <v>1</v>
      </c>
      <c r="Q738" s="177">
        <v>177911.45</v>
      </c>
      <c r="R738" s="178" t="s">
        <v>2310</v>
      </c>
      <c r="S738" s="175" t="s">
        <v>1</v>
      </c>
      <c r="T738" s="175" t="s">
        <v>1</v>
      </c>
      <c r="U738" s="177">
        <v>474259.63</v>
      </c>
      <c r="V738" s="175" t="s">
        <v>1</v>
      </c>
      <c r="W738" s="177">
        <v>38453.49</v>
      </c>
      <c r="X738" s="175" t="s">
        <v>1</v>
      </c>
      <c r="Y738" s="175" t="s">
        <v>1</v>
      </c>
      <c r="Z738" s="179">
        <v>44203</v>
      </c>
    </row>
    <row r="739" spans="1:26" ht="76.5" x14ac:dyDescent="0.25">
      <c r="A739" s="174">
        <v>4</v>
      </c>
      <c r="B739" s="175" t="s">
        <v>1926</v>
      </c>
      <c r="C739" s="175" t="s">
        <v>1927</v>
      </c>
      <c r="D739" s="175" t="s">
        <v>40</v>
      </c>
      <c r="E739" s="176">
        <v>44174</v>
      </c>
      <c r="F739" s="175" t="s">
        <v>2327</v>
      </c>
      <c r="G739" s="175" t="s">
        <v>285</v>
      </c>
      <c r="H739" s="175" t="s">
        <v>2344</v>
      </c>
      <c r="I739" s="175">
        <v>1</v>
      </c>
      <c r="J739" s="175">
        <v>36</v>
      </c>
      <c r="K739" s="177">
        <v>500058.08</v>
      </c>
      <c r="L739" s="177">
        <v>496067.29</v>
      </c>
      <c r="M739" s="177">
        <v>408213.78</v>
      </c>
      <c r="N739" s="175" t="s">
        <v>1</v>
      </c>
      <c r="O739" s="175" t="s">
        <v>1</v>
      </c>
      <c r="P739" s="175" t="s">
        <v>1</v>
      </c>
      <c r="Q739" s="177">
        <v>50648.46</v>
      </c>
      <c r="R739" s="178" t="s">
        <v>2310</v>
      </c>
      <c r="S739" s="175" t="s">
        <v>1</v>
      </c>
      <c r="T739" s="175" t="s">
        <v>1</v>
      </c>
      <c r="U739" s="177">
        <v>483922.41</v>
      </c>
      <c r="V739" s="177">
        <v>25060.17</v>
      </c>
      <c r="W739" s="177">
        <v>12144.88</v>
      </c>
      <c r="X739" s="175" t="s">
        <v>1</v>
      </c>
      <c r="Y739" s="177">
        <v>3990.79</v>
      </c>
      <c r="Z739" s="179">
        <v>44203</v>
      </c>
    </row>
    <row r="740" spans="1:26" ht="38.25" x14ac:dyDescent="0.25">
      <c r="A740" s="174">
        <v>4</v>
      </c>
      <c r="B740" s="175" t="s">
        <v>1928</v>
      </c>
      <c r="C740" s="175" t="s">
        <v>1464</v>
      </c>
      <c r="D740" s="175" t="s">
        <v>40</v>
      </c>
      <c r="E740" s="176">
        <v>44174</v>
      </c>
      <c r="F740" s="175" t="s">
        <v>2327</v>
      </c>
      <c r="G740" s="175" t="s">
        <v>285</v>
      </c>
      <c r="H740" s="175" t="s">
        <v>1186</v>
      </c>
      <c r="I740" s="175">
        <v>2</v>
      </c>
      <c r="J740" s="175">
        <v>36</v>
      </c>
      <c r="K740" s="177">
        <v>499972.11</v>
      </c>
      <c r="L740" s="177">
        <v>499972.11</v>
      </c>
      <c r="M740" s="177">
        <v>411427.05</v>
      </c>
      <c r="N740" s="175" t="s">
        <v>1</v>
      </c>
      <c r="O740" s="175" t="s">
        <v>1</v>
      </c>
      <c r="P740" s="175" t="s">
        <v>1</v>
      </c>
      <c r="Q740" s="177">
        <v>51047.16</v>
      </c>
      <c r="R740" s="178" t="s">
        <v>2310</v>
      </c>
      <c r="S740" s="175" t="s">
        <v>1</v>
      </c>
      <c r="T740" s="175" t="s">
        <v>1</v>
      </c>
      <c r="U740" s="177">
        <v>462474.21</v>
      </c>
      <c r="V740" s="175" t="s">
        <v>1</v>
      </c>
      <c r="W740" s="177">
        <v>37497.9</v>
      </c>
      <c r="X740" s="175" t="s">
        <v>1</v>
      </c>
      <c r="Y740" s="175" t="s">
        <v>1</v>
      </c>
      <c r="Z740" s="179">
        <v>44203</v>
      </c>
    </row>
    <row r="741" spans="1:26" ht="25.5" x14ac:dyDescent="0.25">
      <c r="A741" s="174">
        <v>4</v>
      </c>
      <c r="B741" s="175" t="s">
        <v>1929</v>
      </c>
      <c r="C741" s="175" t="s">
        <v>1930</v>
      </c>
      <c r="D741" s="175" t="s">
        <v>2342</v>
      </c>
      <c r="E741" s="176">
        <v>44175</v>
      </c>
      <c r="F741" s="175" t="s">
        <v>2327</v>
      </c>
      <c r="G741" s="175" t="s">
        <v>285</v>
      </c>
      <c r="H741" s="175"/>
      <c r="I741" s="175">
        <v>1</v>
      </c>
      <c r="J741" s="175">
        <v>36</v>
      </c>
      <c r="K741" s="177">
        <v>497097.09</v>
      </c>
      <c r="L741" s="177">
        <v>497097.09</v>
      </c>
      <c r="M741" s="177">
        <v>298258.26</v>
      </c>
      <c r="N741" s="175" t="s">
        <v>1</v>
      </c>
      <c r="O741" s="175" t="s">
        <v>1</v>
      </c>
      <c r="P741" s="175" t="s">
        <v>1</v>
      </c>
      <c r="Q741" s="175" t="s">
        <v>1</v>
      </c>
      <c r="R741" s="178" t="s">
        <v>2201</v>
      </c>
      <c r="S741" s="175" t="s">
        <v>1</v>
      </c>
      <c r="T741" s="175" t="s">
        <v>1</v>
      </c>
      <c r="U741" s="177">
        <v>298258.26</v>
      </c>
      <c r="V741" s="175" t="s">
        <v>1</v>
      </c>
      <c r="W741" s="177">
        <v>198838.83</v>
      </c>
      <c r="X741" s="175" t="s">
        <v>1</v>
      </c>
      <c r="Y741" s="175" t="s">
        <v>1</v>
      </c>
      <c r="Z741" s="179">
        <v>44203</v>
      </c>
    </row>
    <row r="742" spans="1:26" ht="51" x14ac:dyDescent="0.25">
      <c r="A742" s="174">
        <v>4</v>
      </c>
      <c r="B742" s="175" t="s">
        <v>1931</v>
      </c>
      <c r="C742" s="175" t="s">
        <v>1932</v>
      </c>
      <c r="D742" s="175" t="s">
        <v>2342</v>
      </c>
      <c r="E742" s="176">
        <v>44175</v>
      </c>
      <c r="F742" s="175" t="s">
        <v>678</v>
      </c>
      <c r="G742" s="175" t="s">
        <v>679</v>
      </c>
      <c r="H742" s="175" t="s">
        <v>1519</v>
      </c>
      <c r="I742" s="175">
        <v>2</v>
      </c>
      <c r="J742" s="175">
        <v>36</v>
      </c>
      <c r="K742" s="177">
        <v>695993.04</v>
      </c>
      <c r="L742" s="177">
        <v>680033.04</v>
      </c>
      <c r="M742" s="177">
        <v>499781.81</v>
      </c>
      <c r="N742" s="175" t="s">
        <v>1</v>
      </c>
      <c r="O742" s="175" t="s">
        <v>1</v>
      </c>
      <c r="P742" s="175" t="s">
        <v>1</v>
      </c>
      <c r="Q742" s="175" t="s">
        <v>1</v>
      </c>
      <c r="R742" s="178" t="s">
        <v>2201</v>
      </c>
      <c r="S742" s="175" t="s">
        <v>1</v>
      </c>
      <c r="T742" s="175" t="s">
        <v>1</v>
      </c>
      <c r="U742" s="177">
        <v>499781.81</v>
      </c>
      <c r="V742" s="175" t="s">
        <v>1</v>
      </c>
      <c r="W742" s="177">
        <v>180251.23</v>
      </c>
      <c r="X742" s="175" t="s">
        <v>1</v>
      </c>
      <c r="Y742" s="177">
        <v>15960</v>
      </c>
      <c r="Z742" s="179">
        <v>44203</v>
      </c>
    </row>
    <row r="743" spans="1:26" ht="51" x14ac:dyDescent="0.25">
      <c r="A743" s="174">
        <v>4</v>
      </c>
      <c r="B743" s="175" t="s">
        <v>1933</v>
      </c>
      <c r="C743" s="175" t="s">
        <v>1934</v>
      </c>
      <c r="D743" s="175" t="s">
        <v>40</v>
      </c>
      <c r="E743" s="176">
        <v>44167</v>
      </c>
      <c r="F743" s="175" t="s">
        <v>54</v>
      </c>
      <c r="G743" s="175" t="s">
        <v>55</v>
      </c>
      <c r="H743" s="175" t="s">
        <v>1391</v>
      </c>
      <c r="I743" s="175">
        <v>2</v>
      </c>
      <c r="J743" s="175">
        <v>30</v>
      </c>
      <c r="K743" s="177">
        <v>514227.55</v>
      </c>
      <c r="L743" s="177">
        <v>514227.55</v>
      </c>
      <c r="M743" s="177">
        <v>423157.84</v>
      </c>
      <c r="N743" s="175" t="s">
        <v>1</v>
      </c>
      <c r="O743" s="175" t="s">
        <v>1</v>
      </c>
      <c r="P743" s="175" t="s">
        <v>1</v>
      </c>
      <c r="Q743" s="177">
        <v>52502.63</v>
      </c>
      <c r="R743" s="178" t="s">
        <v>2310</v>
      </c>
      <c r="S743" s="175" t="s">
        <v>1</v>
      </c>
      <c r="T743" s="175" t="s">
        <v>1</v>
      </c>
      <c r="U743" s="177">
        <v>483186.63</v>
      </c>
      <c r="V743" s="177">
        <v>7526.16</v>
      </c>
      <c r="W743" s="177">
        <v>31040.92</v>
      </c>
      <c r="X743" s="175" t="s">
        <v>1</v>
      </c>
      <c r="Y743" s="175" t="s">
        <v>1</v>
      </c>
      <c r="Z743" s="179">
        <v>44203</v>
      </c>
    </row>
    <row r="744" spans="1:26" ht="25.5" x14ac:dyDescent="0.25">
      <c r="A744" s="174">
        <v>4</v>
      </c>
      <c r="B744" s="175" t="s">
        <v>1935</v>
      </c>
      <c r="C744" s="175" t="s">
        <v>1936</v>
      </c>
      <c r="D744" s="175" t="s">
        <v>40</v>
      </c>
      <c r="E744" s="176">
        <v>44172</v>
      </c>
      <c r="F744" s="175" t="s">
        <v>1937</v>
      </c>
      <c r="G744" s="175" t="s">
        <v>1938</v>
      </c>
      <c r="H744" s="175"/>
      <c r="I744" s="175">
        <v>1</v>
      </c>
      <c r="J744" s="175">
        <v>24</v>
      </c>
      <c r="K744" s="177">
        <v>726500</v>
      </c>
      <c r="L744" s="177">
        <v>640400</v>
      </c>
      <c r="M744" s="177">
        <v>448280</v>
      </c>
      <c r="N744" s="175" t="s">
        <v>1</v>
      </c>
      <c r="O744" s="175" t="s">
        <v>1</v>
      </c>
      <c r="P744" s="175" t="s">
        <v>1</v>
      </c>
      <c r="Q744" s="175" t="s">
        <v>1</v>
      </c>
      <c r="R744" s="178" t="s">
        <v>2201</v>
      </c>
      <c r="S744" s="175" t="s">
        <v>1</v>
      </c>
      <c r="T744" s="175" t="s">
        <v>1</v>
      </c>
      <c r="U744" s="177">
        <v>448280</v>
      </c>
      <c r="V744" s="175" t="s">
        <v>1</v>
      </c>
      <c r="W744" s="177">
        <v>192120</v>
      </c>
      <c r="X744" s="175" t="s">
        <v>1</v>
      </c>
      <c r="Y744" s="177">
        <v>86100</v>
      </c>
      <c r="Z744" s="179">
        <v>44203</v>
      </c>
    </row>
    <row r="745" spans="1:26" ht="38.25" x14ac:dyDescent="0.25">
      <c r="A745" s="174">
        <v>4</v>
      </c>
      <c r="B745" s="175" t="s">
        <v>1939</v>
      </c>
      <c r="C745" s="175" t="s">
        <v>1940</v>
      </c>
      <c r="D745" s="175" t="s">
        <v>40</v>
      </c>
      <c r="E745" s="176">
        <v>44172</v>
      </c>
      <c r="F745" s="175" t="s">
        <v>1937</v>
      </c>
      <c r="G745" s="175" t="s">
        <v>1938</v>
      </c>
      <c r="H745" s="175"/>
      <c r="I745" s="175">
        <v>1</v>
      </c>
      <c r="J745" s="175">
        <v>24</v>
      </c>
      <c r="K745" s="177">
        <v>721680</v>
      </c>
      <c r="L745" s="177">
        <v>636000</v>
      </c>
      <c r="M745" s="177">
        <v>445200</v>
      </c>
      <c r="N745" s="175" t="s">
        <v>1</v>
      </c>
      <c r="O745" s="175" t="s">
        <v>1</v>
      </c>
      <c r="P745" s="175" t="s">
        <v>1</v>
      </c>
      <c r="Q745" s="175" t="s">
        <v>1</v>
      </c>
      <c r="R745" s="178" t="s">
        <v>2201</v>
      </c>
      <c r="S745" s="175" t="s">
        <v>1</v>
      </c>
      <c r="T745" s="175" t="s">
        <v>1</v>
      </c>
      <c r="U745" s="177">
        <v>445200</v>
      </c>
      <c r="V745" s="175" t="s">
        <v>1</v>
      </c>
      <c r="W745" s="177">
        <v>190800</v>
      </c>
      <c r="X745" s="175" t="s">
        <v>1</v>
      </c>
      <c r="Y745" s="177">
        <v>85680</v>
      </c>
      <c r="Z745" s="179">
        <v>44203</v>
      </c>
    </row>
    <row r="746" spans="1:26" ht="51" x14ac:dyDescent="0.25">
      <c r="A746" s="174">
        <v>4</v>
      </c>
      <c r="B746" s="175" t="s">
        <v>1941</v>
      </c>
      <c r="C746" s="175" t="s">
        <v>1942</v>
      </c>
      <c r="D746" s="175" t="s">
        <v>40</v>
      </c>
      <c r="E746" s="176">
        <v>44174</v>
      </c>
      <c r="F746" s="175" t="s">
        <v>2325</v>
      </c>
      <c r="G746" s="175" t="s">
        <v>136</v>
      </c>
      <c r="H746" s="175" t="s">
        <v>1943</v>
      </c>
      <c r="I746" s="175">
        <v>2</v>
      </c>
      <c r="J746" s="175">
        <v>35</v>
      </c>
      <c r="K746" s="177">
        <v>540537.5</v>
      </c>
      <c r="L746" s="177">
        <v>540537.5</v>
      </c>
      <c r="M746" s="177">
        <v>459456.88</v>
      </c>
      <c r="N746" s="175" t="s">
        <v>1</v>
      </c>
      <c r="O746" s="175" t="s">
        <v>1</v>
      </c>
      <c r="P746" s="175" t="s">
        <v>1</v>
      </c>
      <c r="Q746" s="177">
        <v>40540.31</v>
      </c>
      <c r="R746" s="178" t="s">
        <v>2310</v>
      </c>
      <c r="S746" s="175" t="s">
        <v>1</v>
      </c>
      <c r="T746" s="175" t="s">
        <v>1</v>
      </c>
      <c r="U746" s="177">
        <v>540537.5</v>
      </c>
      <c r="V746" s="177">
        <v>40540.31</v>
      </c>
      <c r="W746" s="175" t="s">
        <v>1</v>
      </c>
      <c r="X746" s="175" t="s">
        <v>1</v>
      </c>
      <c r="Y746" s="175" t="s">
        <v>1</v>
      </c>
      <c r="Z746" s="179">
        <v>44203</v>
      </c>
    </row>
    <row r="747" spans="1:26" ht="89.25" x14ac:dyDescent="0.25">
      <c r="A747" s="174">
        <v>4</v>
      </c>
      <c r="B747" s="175" t="s">
        <v>1944</v>
      </c>
      <c r="C747" s="175" t="s">
        <v>1945</v>
      </c>
      <c r="D747" s="175" t="s">
        <v>2343</v>
      </c>
      <c r="E747" s="176">
        <v>44186</v>
      </c>
      <c r="F747" s="175" t="s">
        <v>1946</v>
      </c>
      <c r="G747" s="175" t="s">
        <v>1947</v>
      </c>
      <c r="H747" s="175"/>
      <c r="I747" s="175">
        <v>1</v>
      </c>
      <c r="J747" s="175">
        <v>30</v>
      </c>
      <c r="K747" s="177">
        <v>770379.98</v>
      </c>
      <c r="L747" s="177">
        <v>664592.48</v>
      </c>
      <c r="M747" s="177">
        <v>497979.15</v>
      </c>
      <c r="N747" s="175" t="s">
        <v>1</v>
      </c>
      <c r="O747" s="175" t="s">
        <v>1</v>
      </c>
      <c r="P747" s="175" t="s">
        <v>1</v>
      </c>
      <c r="Q747" s="175" t="s">
        <v>1</v>
      </c>
      <c r="R747" s="178" t="s">
        <v>2201</v>
      </c>
      <c r="S747" s="175" t="s">
        <v>1</v>
      </c>
      <c r="T747" s="175" t="s">
        <v>1</v>
      </c>
      <c r="U747" s="177">
        <v>497979.15</v>
      </c>
      <c r="V747" s="175" t="s">
        <v>1</v>
      </c>
      <c r="W747" s="177">
        <v>166613.32999999999</v>
      </c>
      <c r="X747" s="175" t="s">
        <v>1</v>
      </c>
      <c r="Y747" s="177">
        <v>105787.5</v>
      </c>
      <c r="Z747" s="179">
        <v>44203</v>
      </c>
    </row>
    <row r="748" spans="1:26" x14ac:dyDescent="0.25">
      <c r="A748" s="174">
        <v>4</v>
      </c>
      <c r="B748" s="175" t="s">
        <v>1948</v>
      </c>
      <c r="C748" s="175" t="s">
        <v>1949</v>
      </c>
      <c r="D748" s="175" t="s">
        <v>40</v>
      </c>
      <c r="E748" s="176">
        <v>44174</v>
      </c>
      <c r="F748" s="175" t="s">
        <v>47</v>
      </c>
      <c r="G748" s="175" t="s">
        <v>48</v>
      </c>
      <c r="H748" s="175" t="s">
        <v>1950</v>
      </c>
      <c r="I748" s="175">
        <v>1</v>
      </c>
      <c r="J748" s="175">
        <v>35</v>
      </c>
      <c r="K748" s="177">
        <v>505527.23</v>
      </c>
      <c r="L748" s="177">
        <v>505527.23</v>
      </c>
      <c r="M748" s="177">
        <v>415998.36</v>
      </c>
      <c r="N748" s="175" t="s">
        <v>1</v>
      </c>
      <c r="O748" s="175" t="s">
        <v>1</v>
      </c>
      <c r="P748" s="175" t="s">
        <v>1</v>
      </c>
      <c r="Q748" s="177">
        <v>51614.33</v>
      </c>
      <c r="R748" s="178" t="s">
        <v>2310</v>
      </c>
      <c r="S748" s="175" t="s">
        <v>1</v>
      </c>
      <c r="T748" s="175" t="s">
        <v>1</v>
      </c>
      <c r="U748" s="177">
        <v>467612.69</v>
      </c>
      <c r="V748" s="175" t="s">
        <v>1</v>
      </c>
      <c r="W748" s="177">
        <v>37914.54</v>
      </c>
      <c r="X748" s="175" t="s">
        <v>1</v>
      </c>
      <c r="Y748" s="175" t="s">
        <v>1</v>
      </c>
      <c r="Z748" s="179">
        <v>44203</v>
      </c>
    </row>
    <row r="749" spans="1:26" ht="38.25" x14ac:dyDescent="0.25">
      <c r="A749" s="174">
        <v>4</v>
      </c>
      <c r="B749" s="175" t="s">
        <v>1951</v>
      </c>
      <c r="C749" s="175" t="s">
        <v>1952</v>
      </c>
      <c r="D749" s="175" t="s">
        <v>40</v>
      </c>
      <c r="E749" s="176">
        <v>44174</v>
      </c>
      <c r="F749" s="175" t="s">
        <v>47</v>
      </c>
      <c r="G749" s="175" t="s">
        <v>48</v>
      </c>
      <c r="H749" s="175" t="s">
        <v>1834</v>
      </c>
      <c r="I749" s="175">
        <v>2</v>
      </c>
      <c r="J749" s="175">
        <v>35</v>
      </c>
      <c r="K749" s="177">
        <v>540540</v>
      </c>
      <c r="L749" s="177">
        <v>540540</v>
      </c>
      <c r="M749" s="177">
        <v>444810.37</v>
      </c>
      <c r="N749" s="175" t="s">
        <v>1</v>
      </c>
      <c r="O749" s="175" t="s">
        <v>1</v>
      </c>
      <c r="P749" s="175" t="s">
        <v>1</v>
      </c>
      <c r="Q749" s="177">
        <v>55189.13</v>
      </c>
      <c r="R749" s="178" t="s">
        <v>2310</v>
      </c>
      <c r="S749" s="175" t="s">
        <v>1</v>
      </c>
      <c r="T749" s="175" t="s">
        <v>1</v>
      </c>
      <c r="U749" s="177">
        <v>499999.5</v>
      </c>
      <c r="V749" s="175" t="s">
        <v>1</v>
      </c>
      <c r="W749" s="177">
        <v>40540.5</v>
      </c>
      <c r="X749" s="175" t="s">
        <v>1</v>
      </c>
      <c r="Y749" s="175" t="s">
        <v>1</v>
      </c>
      <c r="Z749" s="179">
        <v>44203</v>
      </c>
    </row>
    <row r="750" spans="1:26" ht="51" x14ac:dyDescent="0.25">
      <c r="A750" s="174">
        <v>4</v>
      </c>
      <c r="B750" s="175" t="s">
        <v>1953</v>
      </c>
      <c r="C750" s="175" t="s">
        <v>1954</v>
      </c>
      <c r="D750" s="175" t="s">
        <v>2342</v>
      </c>
      <c r="E750" s="176">
        <v>44175</v>
      </c>
      <c r="F750" s="175" t="s">
        <v>1955</v>
      </c>
      <c r="G750" s="175" t="s">
        <v>1956</v>
      </c>
      <c r="H750" s="175"/>
      <c r="I750" s="175">
        <v>1</v>
      </c>
      <c r="J750" s="175">
        <v>35</v>
      </c>
      <c r="K750" s="177">
        <v>383007.5</v>
      </c>
      <c r="L750" s="177">
        <v>379584.5</v>
      </c>
      <c r="M750" s="177">
        <v>303667.59999999998</v>
      </c>
      <c r="N750" s="175" t="s">
        <v>1</v>
      </c>
      <c r="O750" s="175" t="s">
        <v>1</v>
      </c>
      <c r="P750" s="175" t="s">
        <v>1</v>
      </c>
      <c r="Q750" s="175" t="s">
        <v>1</v>
      </c>
      <c r="R750" s="178" t="s">
        <v>2201</v>
      </c>
      <c r="S750" s="175" t="s">
        <v>1</v>
      </c>
      <c r="T750" s="175" t="s">
        <v>1</v>
      </c>
      <c r="U750" s="177">
        <v>303667.59999999998</v>
      </c>
      <c r="V750" s="175" t="s">
        <v>1</v>
      </c>
      <c r="W750" s="177">
        <v>75916.899999999994</v>
      </c>
      <c r="X750" s="175" t="s">
        <v>1</v>
      </c>
      <c r="Y750" s="177">
        <v>3423</v>
      </c>
      <c r="Z750" s="179">
        <v>44203</v>
      </c>
    </row>
    <row r="751" spans="1:26" ht="25.5" x14ac:dyDescent="0.25">
      <c r="A751" s="174">
        <v>4</v>
      </c>
      <c r="B751" s="175" t="s">
        <v>1957</v>
      </c>
      <c r="C751" s="175" t="s">
        <v>1958</v>
      </c>
      <c r="D751" s="175" t="s">
        <v>40</v>
      </c>
      <c r="E751" s="176">
        <v>44174</v>
      </c>
      <c r="F751" s="175" t="s">
        <v>301</v>
      </c>
      <c r="G751" s="175" t="s">
        <v>302</v>
      </c>
      <c r="H751" s="175" t="s">
        <v>1959</v>
      </c>
      <c r="I751" s="175">
        <v>2</v>
      </c>
      <c r="J751" s="175">
        <v>35</v>
      </c>
      <c r="K751" s="177">
        <v>547907.54</v>
      </c>
      <c r="L751" s="177">
        <v>540540.54</v>
      </c>
      <c r="M751" s="177">
        <v>500000</v>
      </c>
      <c r="N751" s="175" t="s">
        <v>1</v>
      </c>
      <c r="O751" s="175" t="s">
        <v>1</v>
      </c>
      <c r="P751" s="175" t="s">
        <v>1</v>
      </c>
      <c r="Q751" s="175" t="s">
        <v>1</v>
      </c>
      <c r="R751" s="178" t="s">
        <v>2201</v>
      </c>
      <c r="S751" s="175" t="s">
        <v>1</v>
      </c>
      <c r="T751" s="175" t="s">
        <v>1</v>
      </c>
      <c r="U751" s="177">
        <v>500000</v>
      </c>
      <c r="V751" s="175" t="s">
        <v>1</v>
      </c>
      <c r="W751" s="177">
        <v>40540.54</v>
      </c>
      <c r="X751" s="175" t="s">
        <v>1</v>
      </c>
      <c r="Y751" s="177">
        <v>7367</v>
      </c>
      <c r="Z751" s="179">
        <v>44203</v>
      </c>
    </row>
    <row r="752" spans="1:26" ht="51" x14ac:dyDescent="0.25">
      <c r="A752" s="174">
        <v>4</v>
      </c>
      <c r="B752" s="175" t="s">
        <v>1960</v>
      </c>
      <c r="C752" s="175" t="s">
        <v>1961</v>
      </c>
      <c r="D752" s="175" t="s">
        <v>40</v>
      </c>
      <c r="E752" s="176">
        <v>44172</v>
      </c>
      <c r="F752" s="175" t="s">
        <v>301</v>
      </c>
      <c r="G752" s="175" t="s">
        <v>302</v>
      </c>
      <c r="H752" s="175"/>
      <c r="I752" s="175">
        <v>1</v>
      </c>
      <c r="J752" s="175">
        <v>36</v>
      </c>
      <c r="K752" s="177">
        <v>672160</v>
      </c>
      <c r="L752" s="177">
        <v>667120</v>
      </c>
      <c r="M752" s="177">
        <v>433628</v>
      </c>
      <c r="N752" s="175" t="s">
        <v>1</v>
      </c>
      <c r="O752" s="175" t="s">
        <v>1</v>
      </c>
      <c r="P752" s="175" t="s">
        <v>1</v>
      </c>
      <c r="Q752" s="175" t="s">
        <v>1</v>
      </c>
      <c r="R752" s="178" t="s">
        <v>2201</v>
      </c>
      <c r="S752" s="175" t="s">
        <v>1</v>
      </c>
      <c r="T752" s="175" t="s">
        <v>1</v>
      </c>
      <c r="U752" s="177">
        <v>433628</v>
      </c>
      <c r="V752" s="175" t="s">
        <v>1</v>
      </c>
      <c r="W752" s="177">
        <v>233492</v>
      </c>
      <c r="X752" s="175" t="s">
        <v>1</v>
      </c>
      <c r="Y752" s="177">
        <v>5040</v>
      </c>
      <c r="Z752" s="179">
        <v>44203</v>
      </c>
    </row>
    <row r="753" spans="1:26" ht="51" x14ac:dyDescent="0.25">
      <c r="A753" s="174">
        <v>4</v>
      </c>
      <c r="B753" s="175" t="s">
        <v>1962</v>
      </c>
      <c r="C753" s="175" t="s">
        <v>1963</v>
      </c>
      <c r="D753" s="175" t="s">
        <v>40</v>
      </c>
      <c r="E753" s="176">
        <v>44174</v>
      </c>
      <c r="F753" s="175" t="s">
        <v>54</v>
      </c>
      <c r="G753" s="175" t="s">
        <v>55</v>
      </c>
      <c r="H753" s="175" t="s">
        <v>1525</v>
      </c>
      <c r="I753" s="175">
        <v>1</v>
      </c>
      <c r="J753" s="175">
        <v>35</v>
      </c>
      <c r="K753" s="177">
        <v>537416.36</v>
      </c>
      <c r="L753" s="177">
        <v>537416.36</v>
      </c>
      <c r="M753" s="177">
        <v>456803.91</v>
      </c>
      <c r="N753" s="175" t="s">
        <v>1</v>
      </c>
      <c r="O753" s="175" t="s">
        <v>1</v>
      </c>
      <c r="P753" s="175" t="s">
        <v>1</v>
      </c>
      <c r="Q753" s="177">
        <v>40306.22</v>
      </c>
      <c r="R753" s="178" t="s">
        <v>2310</v>
      </c>
      <c r="S753" s="175" t="s">
        <v>1</v>
      </c>
      <c r="T753" s="175" t="s">
        <v>1</v>
      </c>
      <c r="U753" s="177">
        <v>497110.13</v>
      </c>
      <c r="V753" s="175" t="s">
        <v>1</v>
      </c>
      <c r="W753" s="177">
        <v>40306.230000000003</v>
      </c>
      <c r="X753" s="175" t="s">
        <v>1</v>
      </c>
      <c r="Y753" s="175" t="s">
        <v>1</v>
      </c>
      <c r="Z753" s="179">
        <v>44203</v>
      </c>
    </row>
    <row r="754" spans="1:26" ht="63.75" x14ac:dyDescent="0.25">
      <c r="A754" s="174">
        <v>4</v>
      </c>
      <c r="B754" s="175" t="s">
        <v>1964</v>
      </c>
      <c r="C754" s="175" t="s">
        <v>1965</v>
      </c>
      <c r="D754" s="175" t="s">
        <v>40</v>
      </c>
      <c r="E754" s="176">
        <v>44174</v>
      </c>
      <c r="F754" s="175" t="s">
        <v>54</v>
      </c>
      <c r="G754" s="175" t="s">
        <v>55</v>
      </c>
      <c r="H754" s="175" t="s">
        <v>1966</v>
      </c>
      <c r="I754" s="175">
        <v>1</v>
      </c>
      <c r="J754" s="175">
        <v>27</v>
      </c>
      <c r="K754" s="177">
        <v>537519.01</v>
      </c>
      <c r="L754" s="177">
        <v>537519.01</v>
      </c>
      <c r="M754" s="177">
        <v>442324.39</v>
      </c>
      <c r="N754" s="175" t="s">
        <v>1</v>
      </c>
      <c r="O754" s="175" t="s">
        <v>1</v>
      </c>
      <c r="P754" s="175" t="s">
        <v>1</v>
      </c>
      <c r="Q754" s="177">
        <v>54880.69</v>
      </c>
      <c r="R754" s="178" t="s">
        <v>2310</v>
      </c>
      <c r="S754" s="175" t="s">
        <v>1</v>
      </c>
      <c r="T754" s="175" t="s">
        <v>1</v>
      </c>
      <c r="U754" s="177">
        <v>520962.11</v>
      </c>
      <c r="V754" s="177">
        <v>23757.03</v>
      </c>
      <c r="W754" s="177">
        <v>16556.900000000001</v>
      </c>
      <c r="X754" s="175" t="s">
        <v>1</v>
      </c>
      <c r="Y754" s="175" t="s">
        <v>1</v>
      </c>
      <c r="Z754" s="179">
        <v>44203</v>
      </c>
    </row>
    <row r="755" spans="1:26" ht="25.5" x14ac:dyDescent="0.25">
      <c r="A755" s="174">
        <v>4</v>
      </c>
      <c r="B755" s="175" t="s">
        <v>1967</v>
      </c>
      <c r="C755" s="175" t="s">
        <v>1968</v>
      </c>
      <c r="D755" s="175" t="s">
        <v>2342</v>
      </c>
      <c r="E755" s="176">
        <v>44175</v>
      </c>
      <c r="F755" s="175" t="s">
        <v>54</v>
      </c>
      <c r="G755" s="175" t="s">
        <v>55</v>
      </c>
      <c r="H755" s="175" t="s">
        <v>564</v>
      </c>
      <c r="I755" s="175">
        <v>3</v>
      </c>
      <c r="J755" s="175">
        <v>35</v>
      </c>
      <c r="K755" s="177">
        <v>540539.16</v>
      </c>
      <c r="L755" s="177">
        <v>540539.16</v>
      </c>
      <c r="M755" s="177">
        <v>444809.67</v>
      </c>
      <c r="N755" s="175" t="s">
        <v>1</v>
      </c>
      <c r="O755" s="175" t="s">
        <v>1</v>
      </c>
      <c r="P755" s="175" t="s">
        <v>1</v>
      </c>
      <c r="Q755" s="177">
        <v>55189.05</v>
      </c>
      <c r="R755" s="178" t="s">
        <v>2310</v>
      </c>
      <c r="S755" s="175" t="s">
        <v>1</v>
      </c>
      <c r="T755" s="175" t="s">
        <v>1</v>
      </c>
      <c r="U755" s="177">
        <v>511689.23</v>
      </c>
      <c r="V755" s="177">
        <v>11690.51</v>
      </c>
      <c r="W755" s="177">
        <v>28849.93</v>
      </c>
      <c r="X755" s="175" t="s">
        <v>1</v>
      </c>
      <c r="Y755" s="175" t="s">
        <v>1</v>
      </c>
      <c r="Z755" s="179">
        <v>44203</v>
      </c>
    </row>
    <row r="756" spans="1:26" ht="63.75" x14ac:dyDescent="0.25">
      <c r="A756" s="174">
        <v>4</v>
      </c>
      <c r="B756" s="175" t="s">
        <v>1969</v>
      </c>
      <c r="C756" s="175" t="s">
        <v>1970</v>
      </c>
      <c r="D756" s="175" t="s">
        <v>40</v>
      </c>
      <c r="E756" s="176">
        <v>44174</v>
      </c>
      <c r="F756" s="175" t="s">
        <v>47</v>
      </c>
      <c r="G756" s="175" t="s">
        <v>48</v>
      </c>
      <c r="H756" s="175" t="s">
        <v>1971</v>
      </c>
      <c r="I756" s="175">
        <v>2</v>
      </c>
      <c r="J756" s="175">
        <v>30</v>
      </c>
      <c r="K756" s="177">
        <v>540540</v>
      </c>
      <c r="L756" s="177">
        <v>540540</v>
      </c>
      <c r="M756" s="177">
        <v>444810.37</v>
      </c>
      <c r="N756" s="175" t="s">
        <v>1</v>
      </c>
      <c r="O756" s="175" t="s">
        <v>1</v>
      </c>
      <c r="P756" s="175" t="s">
        <v>1</v>
      </c>
      <c r="Q756" s="177">
        <v>55189.13</v>
      </c>
      <c r="R756" s="178" t="s">
        <v>2310</v>
      </c>
      <c r="S756" s="175" t="s">
        <v>1</v>
      </c>
      <c r="T756" s="175" t="s">
        <v>1</v>
      </c>
      <c r="U756" s="177">
        <v>524323.80000000005</v>
      </c>
      <c r="V756" s="177">
        <v>24324.3</v>
      </c>
      <c r="W756" s="177">
        <v>16216.2</v>
      </c>
      <c r="X756" s="175" t="s">
        <v>1</v>
      </c>
      <c r="Y756" s="175" t="s">
        <v>1</v>
      </c>
      <c r="Z756" s="179">
        <v>44203</v>
      </c>
    </row>
    <row r="757" spans="1:26" ht="25.5" x14ac:dyDescent="0.25">
      <c r="A757" s="174">
        <v>4</v>
      </c>
      <c r="B757" s="175" t="s">
        <v>1972</v>
      </c>
      <c r="C757" s="175" t="s">
        <v>1973</v>
      </c>
      <c r="D757" s="175" t="s">
        <v>40</v>
      </c>
      <c r="E757" s="176">
        <v>44174</v>
      </c>
      <c r="F757" s="175" t="s">
        <v>54</v>
      </c>
      <c r="G757" s="175" t="s">
        <v>55</v>
      </c>
      <c r="H757" s="175" t="s">
        <v>1974</v>
      </c>
      <c r="I757" s="175">
        <v>1</v>
      </c>
      <c r="J757" s="175">
        <v>33</v>
      </c>
      <c r="K757" s="177">
        <v>540540.54</v>
      </c>
      <c r="L757" s="177">
        <v>540540.54</v>
      </c>
      <c r="M757" s="177">
        <v>444810.81</v>
      </c>
      <c r="N757" s="175" t="s">
        <v>1</v>
      </c>
      <c r="O757" s="175" t="s">
        <v>1</v>
      </c>
      <c r="P757" s="175" t="s">
        <v>1</v>
      </c>
      <c r="Q757" s="177">
        <v>55189.19</v>
      </c>
      <c r="R757" s="178" t="s">
        <v>2310</v>
      </c>
      <c r="S757" s="175" t="s">
        <v>1</v>
      </c>
      <c r="T757" s="175" t="s">
        <v>1</v>
      </c>
      <c r="U757" s="177">
        <v>507950.45</v>
      </c>
      <c r="V757" s="177">
        <v>7950.45</v>
      </c>
      <c r="W757" s="177">
        <v>32590.09</v>
      </c>
      <c r="X757" s="175" t="s">
        <v>1</v>
      </c>
      <c r="Y757" s="175" t="s">
        <v>1</v>
      </c>
      <c r="Z757" s="179">
        <v>44203</v>
      </c>
    </row>
    <row r="758" spans="1:26" ht="51" x14ac:dyDescent="0.25">
      <c r="A758" s="174">
        <v>4</v>
      </c>
      <c r="B758" s="175" t="s">
        <v>1975</v>
      </c>
      <c r="C758" s="175" t="s">
        <v>1976</v>
      </c>
      <c r="D758" s="175" t="s">
        <v>40</v>
      </c>
      <c r="E758" s="176">
        <v>44174</v>
      </c>
      <c r="F758" s="175" t="s">
        <v>2327</v>
      </c>
      <c r="G758" s="175" t="s">
        <v>285</v>
      </c>
      <c r="H758" s="175" t="s">
        <v>329</v>
      </c>
      <c r="I758" s="175">
        <v>3</v>
      </c>
      <c r="J758" s="175">
        <v>33</v>
      </c>
      <c r="K758" s="177">
        <v>499839.39</v>
      </c>
      <c r="L758" s="177">
        <v>499839.39</v>
      </c>
      <c r="M758" s="177">
        <v>411317.83</v>
      </c>
      <c r="N758" s="175" t="s">
        <v>1</v>
      </c>
      <c r="O758" s="175" t="s">
        <v>1</v>
      </c>
      <c r="P758" s="175" t="s">
        <v>1</v>
      </c>
      <c r="Q758" s="177">
        <v>51033.599999999999</v>
      </c>
      <c r="R758" s="178" t="s">
        <v>2310</v>
      </c>
      <c r="S758" s="175" t="s">
        <v>1</v>
      </c>
      <c r="T758" s="175" t="s">
        <v>1</v>
      </c>
      <c r="U758" s="177">
        <v>462351.43</v>
      </c>
      <c r="V758" s="175" t="s">
        <v>1</v>
      </c>
      <c r="W758" s="177">
        <v>37487.96</v>
      </c>
      <c r="X758" s="175" t="s">
        <v>1</v>
      </c>
      <c r="Y758" s="175" t="s">
        <v>1</v>
      </c>
      <c r="Z758" s="179">
        <v>44203</v>
      </c>
    </row>
    <row r="759" spans="1:26" ht="38.25" x14ac:dyDescent="0.25">
      <c r="A759" s="174">
        <v>4</v>
      </c>
      <c r="B759" s="175" t="s">
        <v>1977</v>
      </c>
      <c r="C759" s="175" t="s">
        <v>1978</v>
      </c>
      <c r="D759" s="175" t="s">
        <v>2342</v>
      </c>
      <c r="E759" s="176">
        <v>44175</v>
      </c>
      <c r="F759" s="175" t="s">
        <v>66</v>
      </c>
      <c r="G759" s="175" t="s">
        <v>67</v>
      </c>
      <c r="H759" s="175" t="s">
        <v>1979</v>
      </c>
      <c r="I759" s="175">
        <v>2</v>
      </c>
      <c r="J759" s="175">
        <v>35</v>
      </c>
      <c r="K759" s="177">
        <v>500000</v>
      </c>
      <c r="L759" s="177">
        <v>500000</v>
      </c>
      <c r="M759" s="177">
        <v>411449.97</v>
      </c>
      <c r="N759" s="175" t="s">
        <v>1</v>
      </c>
      <c r="O759" s="175" t="s">
        <v>1</v>
      </c>
      <c r="P759" s="175" t="s">
        <v>1</v>
      </c>
      <c r="Q759" s="177">
        <v>51050.01</v>
      </c>
      <c r="R759" s="178" t="s">
        <v>2310</v>
      </c>
      <c r="S759" s="175" t="s">
        <v>1</v>
      </c>
      <c r="T759" s="175" t="s">
        <v>1</v>
      </c>
      <c r="U759" s="177">
        <v>484999.99</v>
      </c>
      <c r="V759" s="177">
        <v>22500.01</v>
      </c>
      <c r="W759" s="177">
        <v>15000.01</v>
      </c>
      <c r="X759" s="175" t="s">
        <v>1</v>
      </c>
      <c r="Y759" s="175" t="s">
        <v>1</v>
      </c>
      <c r="Z759" s="179">
        <v>44203</v>
      </c>
    </row>
    <row r="760" spans="1:26" ht="63.75" x14ac:dyDescent="0.25">
      <c r="A760" s="174">
        <v>4</v>
      </c>
      <c r="B760" s="175" t="s">
        <v>1980</v>
      </c>
      <c r="C760" s="175" t="s">
        <v>1981</v>
      </c>
      <c r="D760" s="175" t="s">
        <v>40</v>
      </c>
      <c r="E760" s="176">
        <v>44174</v>
      </c>
      <c r="F760" s="175" t="s">
        <v>393</v>
      </c>
      <c r="G760" s="175" t="s">
        <v>394</v>
      </c>
      <c r="H760" s="175" t="s">
        <v>1068</v>
      </c>
      <c r="I760" s="175">
        <v>2</v>
      </c>
      <c r="J760" s="175">
        <v>35</v>
      </c>
      <c r="K760" s="177">
        <v>540414.98</v>
      </c>
      <c r="L760" s="177">
        <v>540414.98</v>
      </c>
      <c r="M760" s="177">
        <v>444707.48</v>
      </c>
      <c r="N760" s="175" t="s">
        <v>1</v>
      </c>
      <c r="O760" s="175" t="s">
        <v>1</v>
      </c>
      <c r="P760" s="175" t="s">
        <v>1</v>
      </c>
      <c r="Q760" s="177">
        <v>55176.37</v>
      </c>
      <c r="R760" s="178" t="s">
        <v>2310</v>
      </c>
      <c r="S760" s="175" t="s">
        <v>1</v>
      </c>
      <c r="T760" s="175" t="s">
        <v>1</v>
      </c>
      <c r="U760" s="177">
        <v>499883.85</v>
      </c>
      <c r="V760" s="175" t="s">
        <v>1</v>
      </c>
      <c r="W760" s="177">
        <v>40531.129999999997</v>
      </c>
      <c r="X760" s="175" t="s">
        <v>1</v>
      </c>
      <c r="Y760" s="175" t="s">
        <v>1</v>
      </c>
      <c r="Z760" s="179">
        <v>44203</v>
      </c>
    </row>
    <row r="761" spans="1:26" ht="38.25" x14ac:dyDescent="0.25">
      <c r="A761" s="174">
        <v>4</v>
      </c>
      <c r="B761" s="175" t="s">
        <v>1982</v>
      </c>
      <c r="C761" s="175" t="s">
        <v>1476</v>
      </c>
      <c r="D761" s="175" t="s">
        <v>40</v>
      </c>
      <c r="E761" s="176">
        <v>44174</v>
      </c>
      <c r="F761" s="175" t="s">
        <v>54</v>
      </c>
      <c r="G761" s="175" t="s">
        <v>55</v>
      </c>
      <c r="H761" s="175" t="s">
        <v>1477</v>
      </c>
      <c r="I761" s="175">
        <v>3</v>
      </c>
      <c r="J761" s="175">
        <v>36</v>
      </c>
      <c r="K761" s="177">
        <v>444710.13</v>
      </c>
      <c r="L761" s="177">
        <v>422000</v>
      </c>
      <c r="M761" s="177">
        <v>347263.8</v>
      </c>
      <c r="N761" s="175" t="s">
        <v>1</v>
      </c>
      <c r="O761" s="175" t="s">
        <v>1</v>
      </c>
      <c r="P761" s="175" t="s">
        <v>1</v>
      </c>
      <c r="Q761" s="177">
        <v>43086.2</v>
      </c>
      <c r="R761" s="178" t="s">
        <v>2310</v>
      </c>
      <c r="S761" s="175" t="s">
        <v>1</v>
      </c>
      <c r="T761" s="175" t="s">
        <v>1</v>
      </c>
      <c r="U761" s="177">
        <v>390350</v>
      </c>
      <c r="V761" s="175" t="s">
        <v>1</v>
      </c>
      <c r="W761" s="177">
        <v>31650</v>
      </c>
      <c r="X761" s="175" t="s">
        <v>1</v>
      </c>
      <c r="Y761" s="177">
        <v>22710.13</v>
      </c>
      <c r="Z761" s="179">
        <v>44203</v>
      </c>
    </row>
    <row r="762" spans="1:26" ht="76.5" x14ac:dyDescent="0.25">
      <c r="A762" s="174">
        <v>4</v>
      </c>
      <c r="B762" s="175" t="s">
        <v>1983</v>
      </c>
      <c r="C762" s="175" t="s">
        <v>1984</v>
      </c>
      <c r="D762" s="175" t="s">
        <v>40</v>
      </c>
      <c r="E762" s="176">
        <v>44174</v>
      </c>
      <c r="F762" s="175" t="s">
        <v>54</v>
      </c>
      <c r="G762" s="175" t="s">
        <v>55</v>
      </c>
      <c r="H762" s="175" t="s">
        <v>1985</v>
      </c>
      <c r="I762" s="175">
        <v>3</v>
      </c>
      <c r="J762" s="175">
        <v>34</v>
      </c>
      <c r="K762" s="177">
        <v>527065.35</v>
      </c>
      <c r="L762" s="177">
        <v>527065.35</v>
      </c>
      <c r="M762" s="177">
        <v>433722.08</v>
      </c>
      <c r="N762" s="175" t="s">
        <v>1</v>
      </c>
      <c r="O762" s="175" t="s">
        <v>1</v>
      </c>
      <c r="P762" s="175" t="s">
        <v>1</v>
      </c>
      <c r="Q762" s="177">
        <v>53813.37</v>
      </c>
      <c r="R762" s="178" t="s">
        <v>2310</v>
      </c>
      <c r="S762" s="175" t="s">
        <v>1</v>
      </c>
      <c r="T762" s="175" t="s">
        <v>1</v>
      </c>
      <c r="U762" s="177">
        <v>500230.53</v>
      </c>
      <c r="V762" s="177">
        <v>12695.08</v>
      </c>
      <c r="W762" s="177">
        <v>26834.82</v>
      </c>
      <c r="X762" s="175" t="s">
        <v>1</v>
      </c>
      <c r="Y762" s="175" t="s">
        <v>1</v>
      </c>
      <c r="Z762" s="179">
        <v>44203</v>
      </c>
    </row>
    <row r="763" spans="1:26" ht="38.25" x14ac:dyDescent="0.25">
      <c r="A763" s="174">
        <v>4</v>
      </c>
      <c r="B763" s="175" t="s">
        <v>1986</v>
      </c>
      <c r="C763" s="175" t="s">
        <v>1987</v>
      </c>
      <c r="D763" s="175" t="s">
        <v>40</v>
      </c>
      <c r="E763" s="176">
        <v>44174</v>
      </c>
      <c r="F763" s="175" t="s">
        <v>54</v>
      </c>
      <c r="G763" s="175" t="s">
        <v>55</v>
      </c>
      <c r="H763" s="175"/>
      <c r="I763" s="175">
        <v>1</v>
      </c>
      <c r="J763" s="175">
        <v>35</v>
      </c>
      <c r="K763" s="177">
        <v>540000</v>
      </c>
      <c r="L763" s="177">
        <v>540000</v>
      </c>
      <c r="M763" s="177">
        <v>444366</v>
      </c>
      <c r="N763" s="175" t="s">
        <v>1</v>
      </c>
      <c r="O763" s="175" t="s">
        <v>1</v>
      </c>
      <c r="P763" s="175" t="s">
        <v>1</v>
      </c>
      <c r="Q763" s="177">
        <v>55134</v>
      </c>
      <c r="R763" s="178" t="s">
        <v>2310</v>
      </c>
      <c r="S763" s="175" t="s">
        <v>1</v>
      </c>
      <c r="T763" s="175" t="s">
        <v>1</v>
      </c>
      <c r="U763" s="177">
        <v>513000</v>
      </c>
      <c r="V763" s="177">
        <v>13500</v>
      </c>
      <c r="W763" s="177">
        <v>27000</v>
      </c>
      <c r="X763" s="175" t="s">
        <v>1</v>
      </c>
      <c r="Y763" s="175" t="s">
        <v>1</v>
      </c>
      <c r="Z763" s="179">
        <v>44203</v>
      </c>
    </row>
    <row r="764" spans="1:26" ht="38.25" x14ac:dyDescent="0.25">
      <c r="A764" s="174">
        <v>4</v>
      </c>
      <c r="B764" s="175" t="s">
        <v>1988</v>
      </c>
      <c r="C764" s="175" t="s">
        <v>1989</v>
      </c>
      <c r="D764" s="175" t="s">
        <v>40</v>
      </c>
      <c r="E764" s="176">
        <v>44174</v>
      </c>
      <c r="F764" s="175" t="s">
        <v>54</v>
      </c>
      <c r="G764" s="175" t="s">
        <v>55</v>
      </c>
      <c r="H764" s="175" t="s">
        <v>1990</v>
      </c>
      <c r="I764" s="175">
        <v>4</v>
      </c>
      <c r="J764" s="175">
        <v>35</v>
      </c>
      <c r="K764" s="177">
        <v>531835.78</v>
      </c>
      <c r="L764" s="177">
        <v>531835.78</v>
      </c>
      <c r="M764" s="177">
        <v>437647.68</v>
      </c>
      <c r="N764" s="175" t="s">
        <v>1</v>
      </c>
      <c r="O764" s="175" t="s">
        <v>1</v>
      </c>
      <c r="P764" s="175" t="s">
        <v>1</v>
      </c>
      <c r="Q764" s="177">
        <v>54300.42</v>
      </c>
      <c r="R764" s="178" t="s">
        <v>2310</v>
      </c>
      <c r="S764" s="175" t="s">
        <v>1</v>
      </c>
      <c r="T764" s="175" t="s">
        <v>1</v>
      </c>
      <c r="U764" s="177">
        <v>499883.19</v>
      </c>
      <c r="V764" s="177">
        <v>7935.09</v>
      </c>
      <c r="W764" s="177">
        <v>31952.59</v>
      </c>
      <c r="X764" s="175" t="s">
        <v>1</v>
      </c>
      <c r="Y764" s="175" t="s">
        <v>1</v>
      </c>
      <c r="Z764" s="179">
        <v>44203</v>
      </c>
    </row>
    <row r="765" spans="1:26" ht="51" x14ac:dyDescent="0.25">
      <c r="A765" s="174">
        <v>4</v>
      </c>
      <c r="B765" s="175" t="s">
        <v>1991</v>
      </c>
      <c r="C765" s="175" t="s">
        <v>1992</v>
      </c>
      <c r="D765" s="175" t="s">
        <v>40</v>
      </c>
      <c r="E765" s="176">
        <v>44174</v>
      </c>
      <c r="F765" s="175" t="s">
        <v>83</v>
      </c>
      <c r="G765" s="175" t="s">
        <v>84</v>
      </c>
      <c r="H765" s="175" t="s">
        <v>180</v>
      </c>
      <c r="I765" s="175">
        <v>2</v>
      </c>
      <c r="J765" s="175">
        <v>30</v>
      </c>
      <c r="K765" s="177">
        <v>540400</v>
      </c>
      <c r="L765" s="177">
        <v>540400</v>
      </c>
      <c r="M765" s="177">
        <v>444696</v>
      </c>
      <c r="N765" s="175" t="s">
        <v>1</v>
      </c>
      <c r="O765" s="175" t="s">
        <v>1</v>
      </c>
      <c r="P765" s="175" t="s">
        <v>1</v>
      </c>
      <c r="Q765" s="177">
        <v>55174</v>
      </c>
      <c r="R765" s="178" t="s">
        <v>2310</v>
      </c>
      <c r="S765" s="175" t="s">
        <v>1</v>
      </c>
      <c r="T765" s="175" t="s">
        <v>1</v>
      </c>
      <c r="U765" s="177">
        <v>540400</v>
      </c>
      <c r="V765" s="177">
        <v>40530</v>
      </c>
      <c r="W765" s="175" t="s">
        <v>1</v>
      </c>
      <c r="X765" s="175" t="s">
        <v>1</v>
      </c>
      <c r="Y765" s="175" t="s">
        <v>1</v>
      </c>
      <c r="Z765" s="179">
        <v>44203</v>
      </c>
    </row>
    <row r="766" spans="1:26" ht="51" x14ac:dyDescent="0.25">
      <c r="A766" s="174">
        <v>4</v>
      </c>
      <c r="B766" s="175" t="s">
        <v>1993</v>
      </c>
      <c r="C766" s="175" t="s">
        <v>1994</v>
      </c>
      <c r="D766" s="175" t="s">
        <v>40</v>
      </c>
      <c r="E766" s="176">
        <v>44174</v>
      </c>
      <c r="F766" s="175" t="s">
        <v>54</v>
      </c>
      <c r="G766" s="175" t="s">
        <v>55</v>
      </c>
      <c r="H766" s="175" t="s">
        <v>961</v>
      </c>
      <c r="I766" s="175">
        <v>2</v>
      </c>
      <c r="J766" s="175">
        <v>35</v>
      </c>
      <c r="K766" s="177">
        <v>540538.81000000006</v>
      </c>
      <c r="L766" s="177">
        <v>540538.81000000006</v>
      </c>
      <c r="M766" s="177">
        <v>444809.38</v>
      </c>
      <c r="N766" s="175" t="s">
        <v>1</v>
      </c>
      <c r="O766" s="175" t="s">
        <v>1</v>
      </c>
      <c r="P766" s="175" t="s">
        <v>1</v>
      </c>
      <c r="Q766" s="177">
        <v>55189.01</v>
      </c>
      <c r="R766" s="178" t="s">
        <v>2310</v>
      </c>
      <c r="S766" s="175" t="s">
        <v>1</v>
      </c>
      <c r="T766" s="175" t="s">
        <v>1</v>
      </c>
      <c r="U766" s="177">
        <v>502700.65</v>
      </c>
      <c r="V766" s="177">
        <v>2702.26</v>
      </c>
      <c r="W766" s="177">
        <v>37838.160000000003</v>
      </c>
      <c r="X766" s="175" t="s">
        <v>1</v>
      </c>
      <c r="Y766" s="175" t="s">
        <v>1</v>
      </c>
      <c r="Z766" s="179">
        <v>44203</v>
      </c>
    </row>
    <row r="767" spans="1:26" ht="51" x14ac:dyDescent="0.25">
      <c r="A767" s="174">
        <v>4</v>
      </c>
      <c r="B767" s="175" t="s">
        <v>1995</v>
      </c>
      <c r="C767" s="175" t="s">
        <v>1996</v>
      </c>
      <c r="D767" s="175" t="s">
        <v>40</v>
      </c>
      <c r="E767" s="176">
        <v>44167</v>
      </c>
      <c r="F767" s="175" t="s">
        <v>54</v>
      </c>
      <c r="G767" s="175" t="s">
        <v>55</v>
      </c>
      <c r="H767" s="175" t="s">
        <v>180</v>
      </c>
      <c r="I767" s="175">
        <v>2</v>
      </c>
      <c r="J767" s="175">
        <v>35</v>
      </c>
      <c r="K767" s="177">
        <v>499772.14</v>
      </c>
      <c r="L767" s="177">
        <v>499772.14</v>
      </c>
      <c r="M767" s="177">
        <v>411262.48</v>
      </c>
      <c r="N767" s="175" t="s">
        <v>1</v>
      </c>
      <c r="O767" s="175" t="s">
        <v>1</v>
      </c>
      <c r="P767" s="175" t="s">
        <v>1</v>
      </c>
      <c r="Q767" s="177">
        <v>51026.73</v>
      </c>
      <c r="R767" s="178" t="s">
        <v>2310</v>
      </c>
      <c r="S767" s="175" t="s">
        <v>1</v>
      </c>
      <c r="T767" s="175" t="s">
        <v>1</v>
      </c>
      <c r="U767" s="177">
        <v>475152.65</v>
      </c>
      <c r="V767" s="177">
        <v>12863.44</v>
      </c>
      <c r="W767" s="177">
        <v>24619.49</v>
      </c>
      <c r="X767" s="175" t="s">
        <v>1</v>
      </c>
      <c r="Y767" s="175" t="s">
        <v>1</v>
      </c>
      <c r="Z767" s="179">
        <v>44203</v>
      </c>
    </row>
    <row r="768" spans="1:26" ht="38.25" x14ac:dyDescent="0.25">
      <c r="A768" s="174">
        <v>4</v>
      </c>
      <c r="B768" s="175" t="s">
        <v>1997</v>
      </c>
      <c r="C768" s="175" t="s">
        <v>1998</v>
      </c>
      <c r="D768" s="175" t="s">
        <v>40</v>
      </c>
      <c r="E768" s="176">
        <v>44167</v>
      </c>
      <c r="F768" s="175" t="s">
        <v>1999</v>
      </c>
      <c r="G768" s="175" t="s">
        <v>2000</v>
      </c>
      <c r="H768" s="175"/>
      <c r="I768" s="175">
        <v>1</v>
      </c>
      <c r="J768" s="175">
        <v>35</v>
      </c>
      <c r="K768" s="177">
        <v>634552.41</v>
      </c>
      <c r="L768" s="177">
        <v>574051.41</v>
      </c>
      <c r="M768" s="177">
        <v>459241.13</v>
      </c>
      <c r="N768" s="175" t="s">
        <v>1</v>
      </c>
      <c r="O768" s="175" t="s">
        <v>1</v>
      </c>
      <c r="P768" s="175" t="s">
        <v>1</v>
      </c>
      <c r="Q768" s="175" t="s">
        <v>1</v>
      </c>
      <c r="R768" s="178" t="s">
        <v>2201</v>
      </c>
      <c r="S768" s="175" t="s">
        <v>1</v>
      </c>
      <c r="T768" s="175" t="s">
        <v>1</v>
      </c>
      <c r="U768" s="177">
        <v>459241.13</v>
      </c>
      <c r="V768" s="175" t="s">
        <v>1</v>
      </c>
      <c r="W768" s="177">
        <v>114810.28</v>
      </c>
      <c r="X768" s="175" t="s">
        <v>1</v>
      </c>
      <c r="Y768" s="177">
        <v>60501</v>
      </c>
      <c r="Z768" s="179">
        <v>44203</v>
      </c>
    </row>
    <row r="769" spans="1:26" ht="51" x14ac:dyDescent="0.25">
      <c r="A769" s="174">
        <v>4</v>
      </c>
      <c r="B769" s="175" t="s">
        <v>2001</v>
      </c>
      <c r="C769" s="175" t="s">
        <v>2002</v>
      </c>
      <c r="D769" s="175" t="s">
        <v>40</v>
      </c>
      <c r="E769" s="176">
        <v>44174</v>
      </c>
      <c r="F769" s="175" t="s">
        <v>273</v>
      </c>
      <c r="G769" s="175" t="s">
        <v>274</v>
      </c>
      <c r="H769" s="175" t="s">
        <v>2003</v>
      </c>
      <c r="I769" s="175">
        <v>3</v>
      </c>
      <c r="J769" s="175">
        <v>35</v>
      </c>
      <c r="K769" s="177">
        <v>429481.44</v>
      </c>
      <c r="L769" s="177">
        <v>429481.44</v>
      </c>
      <c r="M769" s="177">
        <v>353420.27</v>
      </c>
      <c r="N769" s="175" t="s">
        <v>1</v>
      </c>
      <c r="O769" s="175" t="s">
        <v>1</v>
      </c>
      <c r="P769" s="175" t="s">
        <v>1</v>
      </c>
      <c r="Q769" s="177">
        <v>43850.05</v>
      </c>
      <c r="R769" s="178" t="s">
        <v>2310</v>
      </c>
      <c r="S769" s="175" t="s">
        <v>1</v>
      </c>
      <c r="T769" s="175" t="s">
        <v>1</v>
      </c>
      <c r="U769" s="177">
        <v>397270.32</v>
      </c>
      <c r="V769" s="175" t="s">
        <v>1</v>
      </c>
      <c r="W769" s="177">
        <v>32211.119999999999</v>
      </c>
      <c r="X769" s="175" t="s">
        <v>1</v>
      </c>
      <c r="Y769" s="175" t="s">
        <v>1</v>
      </c>
      <c r="Z769" s="179">
        <v>44203</v>
      </c>
    </row>
    <row r="770" spans="1:26" ht="51" x14ac:dyDescent="0.25">
      <c r="A770" s="174">
        <v>4</v>
      </c>
      <c r="B770" s="175" t="s">
        <v>2004</v>
      </c>
      <c r="C770" s="175" t="s">
        <v>2005</v>
      </c>
      <c r="D770" s="175" t="s">
        <v>2342</v>
      </c>
      <c r="E770" s="176">
        <v>44175</v>
      </c>
      <c r="F770" s="175" t="s">
        <v>157</v>
      </c>
      <c r="G770" s="175" t="s">
        <v>158</v>
      </c>
      <c r="H770" s="175" t="s">
        <v>1807</v>
      </c>
      <c r="I770" s="175">
        <v>2</v>
      </c>
      <c r="J770" s="175">
        <v>34</v>
      </c>
      <c r="K770" s="177">
        <v>540540.53</v>
      </c>
      <c r="L770" s="177">
        <v>540540.53</v>
      </c>
      <c r="M770" s="177">
        <v>444810.8</v>
      </c>
      <c r="N770" s="175" t="s">
        <v>1</v>
      </c>
      <c r="O770" s="175" t="s">
        <v>1</v>
      </c>
      <c r="P770" s="175" t="s">
        <v>1</v>
      </c>
      <c r="Q770" s="177">
        <v>55189.19</v>
      </c>
      <c r="R770" s="178" t="s">
        <v>2310</v>
      </c>
      <c r="S770" s="175" t="s">
        <v>1</v>
      </c>
      <c r="T770" s="175" t="s">
        <v>1</v>
      </c>
      <c r="U770" s="177">
        <v>507432.56</v>
      </c>
      <c r="V770" s="177">
        <v>7432.57</v>
      </c>
      <c r="W770" s="177">
        <v>33107.97</v>
      </c>
      <c r="X770" s="175" t="s">
        <v>1</v>
      </c>
      <c r="Y770" s="175" t="s">
        <v>1</v>
      </c>
      <c r="Z770" s="179">
        <v>44203</v>
      </c>
    </row>
    <row r="771" spans="1:26" ht="38.25" x14ac:dyDescent="0.25">
      <c r="A771" s="174">
        <v>4</v>
      </c>
      <c r="B771" s="175" t="s">
        <v>2006</v>
      </c>
      <c r="C771" s="175" t="s">
        <v>2007</v>
      </c>
      <c r="D771" s="175" t="s">
        <v>40</v>
      </c>
      <c r="E771" s="176">
        <v>44174</v>
      </c>
      <c r="F771" s="175" t="s">
        <v>157</v>
      </c>
      <c r="G771" s="175" t="s">
        <v>158</v>
      </c>
      <c r="H771" s="175" t="s">
        <v>2008</v>
      </c>
      <c r="I771" s="175">
        <v>3</v>
      </c>
      <c r="J771" s="175">
        <v>27</v>
      </c>
      <c r="K771" s="177">
        <v>540540.54</v>
      </c>
      <c r="L771" s="177">
        <v>540540.54</v>
      </c>
      <c r="M771" s="177">
        <v>444810.81</v>
      </c>
      <c r="N771" s="175" t="s">
        <v>1</v>
      </c>
      <c r="O771" s="175" t="s">
        <v>1</v>
      </c>
      <c r="P771" s="175" t="s">
        <v>1</v>
      </c>
      <c r="Q771" s="177">
        <v>55189.19</v>
      </c>
      <c r="R771" s="178" t="s">
        <v>2310</v>
      </c>
      <c r="S771" s="175" t="s">
        <v>1</v>
      </c>
      <c r="T771" s="175" t="s">
        <v>1</v>
      </c>
      <c r="U771" s="177">
        <v>508108.11</v>
      </c>
      <c r="V771" s="177">
        <v>8108.11</v>
      </c>
      <c r="W771" s="177">
        <v>32432.43</v>
      </c>
      <c r="X771" s="175" t="s">
        <v>1</v>
      </c>
      <c r="Y771" s="175" t="s">
        <v>1</v>
      </c>
      <c r="Z771" s="179">
        <v>44203</v>
      </c>
    </row>
    <row r="772" spans="1:26" ht="51" x14ac:dyDescent="0.25">
      <c r="A772" s="174">
        <v>4</v>
      </c>
      <c r="B772" s="175" t="s">
        <v>2009</v>
      </c>
      <c r="C772" s="175" t="s">
        <v>2010</v>
      </c>
      <c r="D772" s="175" t="s">
        <v>2342</v>
      </c>
      <c r="E772" s="176">
        <v>44175</v>
      </c>
      <c r="F772" s="175" t="s">
        <v>157</v>
      </c>
      <c r="G772" s="175" t="s">
        <v>158</v>
      </c>
      <c r="H772" s="175" t="s">
        <v>1094</v>
      </c>
      <c r="I772" s="175">
        <v>2</v>
      </c>
      <c r="J772" s="175">
        <v>33</v>
      </c>
      <c r="K772" s="177">
        <v>540540.54</v>
      </c>
      <c r="L772" s="177">
        <v>540540.54</v>
      </c>
      <c r="M772" s="177">
        <v>444810.81</v>
      </c>
      <c r="N772" s="175" t="s">
        <v>1</v>
      </c>
      <c r="O772" s="175" t="s">
        <v>1</v>
      </c>
      <c r="P772" s="175" t="s">
        <v>1</v>
      </c>
      <c r="Q772" s="177">
        <v>55189.19</v>
      </c>
      <c r="R772" s="178" t="s">
        <v>2310</v>
      </c>
      <c r="S772" s="175" t="s">
        <v>1</v>
      </c>
      <c r="T772" s="175" t="s">
        <v>1</v>
      </c>
      <c r="U772" s="177">
        <v>508108.11</v>
      </c>
      <c r="V772" s="177">
        <v>8108.11</v>
      </c>
      <c r="W772" s="177">
        <v>32432.43</v>
      </c>
      <c r="X772" s="175" t="s">
        <v>1</v>
      </c>
      <c r="Y772" s="175" t="s">
        <v>1</v>
      </c>
      <c r="Z772" s="179">
        <v>44203</v>
      </c>
    </row>
    <row r="773" spans="1:26" ht="51" x14ac:dyDescent="0.25">
      <c r="A773" s="174">
        <v>4</v>
      </c>
      <c r="B773" s="175" t="s">
        <v>2011</v>
      </c>
      <c r="C773" s="175" t="s">
        <v>2012</v>
      </c>
      <c r="D773" s="175" t="s">
        <v>40</v>
      </c>
      <c r="E773" s="176">
        <v>44174</v>
      </c>
      <c r="F773" s="175" t="s">
        <v>47</v>
      </c>
      <c r="G773" s="175" t="s">
        <v>48</v>
      </c>
      <c r="H773" s="175" t="s">
        <v>748</v>
      </c>
      <c r="I773" s="175">
        <v>2</v>
      </c>
      <c r="J773" s="175">
        <v>30</v>
      </c>
      <c r="K773" s="177">
        <v>540000</v>
      </c>
      <c r="L773" s="177">
        <v>540000</v>
      </c>
      <c r="M773" s="177">
        <v>444366</v>
      </c>
      <c r="N773" s="175" t="s">
        <v>1</v>
      </c>
      <c r="O773" s="175" t="s">
        <v>1</v>
      </c>
      <c r="P773" s="175" t="s">
        <v>1</v>
      </c>
      <c r="Q773" s="177">
        <v>55134</v>
      </c>
      <c r="R773" s="178" t="s">
        <v>2310</v>
      </c>
      <c r="S773" s="175" t="s">
        <v>1</v>
      </c>
      <c r="T773" s="175" t="s">
        <v>1</v>
      </c>
      <c r="U773" s="177">
        <v>499500</v>
      </c>
      <c r="V773" s="175" t="s">
        <v>1</v>
      </c>
      <c r="W773" s="177">
        <v>40500</v>
      </c>
      <c r="X773" s="175" t="s">
        <v>1</v>
      </c>
      <c r="Y773" s="175" t="s">
        <v>1</v>
      </c>
      <c r="Z773" s="179">
        <v>44203</v>
      </c>
    </row>
    <row r="774" spans="1:26" ht="51" x14ac:dyDescent="0.25">
      <c r="A774" s="174">
        <v>4</v>
      </c>
      <c r="B774" s="175" t="s">
        <v>2013</v>
      </c>
      <c r="C774" s="175" t="s">
        <v>2014</v>
      </c>
      <c r="D774" s="175" t="s">
        <v>40</v>
      </c>
      <c r="E774" s="176">
        <v>44172</v>
      </c>
      <c r="F774" s="175" t="s">
        <v>1252</v>
      </c>
      <c r="G774" s="175" t="s">
        <v>1253</v>
      </c>
      <c r="H774" s="175" t="s">
        <v>101</v>
      </c>
      <c r="I774" s="175">
        <v>2</v>
      </c>
      <c r="J774" s="175">
        <v>36</v>
      </c>
      <c r="K774" s="177">
        <v>660252.32999999996</v>
      </c>
      <c r="L774" s="177">
        <v>636042.32999999996</v>
      </c>
      <c r="M774" s="177">
        <v>460707.72</v>
      </c>
      <c r="N774" s="175" t="s">
        <v>1</v>
      </c>
      <c r="O774" s="175" t="s">
        <v>1</v>
      </c>
      <c r="P774" s="175" t="s">
        <v>1</v>
      </c>
      <c r="Q774" s="175" t="s">
        <v>1</v>
      </c>
      <c r="R774" s="178" t="s">
        <v>2201</v>
      </c>
      <c r="S774" s="175" t="s">
        <v>1</v>
      </c>
      <c r="T774" s="175" t="s">
        <v>1</v>
      </c>
      <c r="U774" s="177">
        <v>460707.72</v>
      </c>
      <c r="V774" s="175" t="s">
        <v>1</v>
      </c>
      <c r="W774" s="177">
        <v>175334.61</v>
      </c>
      <c r="X774" s="175" t="s">
        <v>1</v>
      </c>
      <c r="Y774" s="177">
        <v>24210</v>
      </c>
      <c r="Z774" s="179">
        <v>44203</v>
      </c>
    </row>
    <row r="775" spans="1:26" ht="38.25" x14ac:dyDescent="0.25">
      <c r="A775" s="174">
        <v>4</v>
      </c>
      <c r="B775" s="175" t="s">
        <v>2015</v>
      </c>
      <c r="C775" s="175" t="s">
        <v>2016</v>
      </c>
      <c r="D775" s="175" t="s">
        <v>40</v>
      </c>
      <c r="E775" s="176">
        <v>44174</v>
      </c>
      <c r="F775" s="175" t="s">
        <v>54</v>
      </c>
      <c r="G775" s="175" t="s">
        <v>55</v>
      </c>
      <c r="H775" s="175"/>
      <c r="I775" s="175">
        <v>2</v>
      </c>
      <c r="J775" s="175">
        <v>35</v>
      </c>
      <c r="K775" s="177">
        <v>467700</v>
      </c>
      <c r="L775" s="177">
        <v>467700</v>
      </c>
      <c r="M775" s="177">
        <v>384870.34</v>
      </c>
      <c r="N775" s="175" t="s">
        <v>1</v>
      </c>
      <c r="O775" s="175" t="s">
        <v>1</v>
      </c>
      <c r="P775" s="175" t="s">
        <v>1</v>
      </c>
      <c r="Q775" s="177">
        <v>47752.160000000003</v>
      </c>
      <c r="R775" s="178" t="s">
        <v>2310</v>
      </c>
      <c r="S775" s="175" t="s">
        <v>1</v>
      </c>
      <c r="T775" s="175" t="s">
        <v>1</v>
      </c>
      <c r="U775" s="177">
        <v>467700</v>
      </c>
      <c r="V775" s="177">
        <v>35077.5</v>
      </c>
      <c r="W775" s="175" t="s">
        <v>1</v>
      </c>
      <c r="X775" s="175" t="s">
        <v>1</v>
      </c>
      <c r="Y775" s="175" t="s">
        <v>1</v>
      </c>
      <c r="Z775" s="179">
        <v>44203</v>
      </c>
    </row>
    <row r="776" spans="1:26" ht="25.5" x14ac:dyDescent="0.25">
      <c r="A776" s="174">
        <v>4</v>
      </c>
      <c r="B776" s="175" t="s">
        <v>2017</v>
      </c>
      <c r="C776" s="175" t="s">
        <v>2018</v>
      </c>
      <c r="D776" s="175" t="s">
        <v>2342</v>
      </c>
      <c r="E776" s="176">
        <v>44175</v>
      </c>
      <c r="F776" s="175" t="s">
        <v>2309</v>
      </c>
      <c r="G776" s="175" t="s">
        <v>1603</v>
      </c>
      <c r="H776" s="175"/>
      <c r="I776" s="175">
        <v>1</v>
      </c>
      <c r="J776" s="175">
        <v>24</v>
      </c>
      <c r="K776" s="177">
        <v>834044.46</v>
      </c>
      <c r="L776" s="177">
        <v>708464.46</v>
      </c>
      <c r="M776" s="177">
        <v>495925.12</v>
      </c>
      <c r="N776" s="175" t="s">
        <v>1</v>
      </c>
      <c r="O776" s="175" t="s">
        <v>1</v>
      </c>
      <c r="P776" s="175" t="s">
        <v>1</v>
      </c>
      <c r="Q776" s="175" t="s">
        <v>1</v>
      </c>
      <c r="R776" s="178" t="s">
        <v>2201</v>
      </c>
      <c r="S776" s="175" t="s">
        <v>1</v>
      </c>
      <c r="T776" s="175" t="s">
        <v>1</v>
      </c>
      <c r="U776" s="177">
        <v>495925.12</v>
      </c>
      <c r="V776" s="175" t="s">
        <v>1</v>
      </c>
      <c r="W776" s="177">
        <v>212539.34</v>
      </c>
      <c r="X776" s="175" t="s">
        <v>1</v>
      </c>
      <c r="Y776" s="177">
        <v>125580</v>
      </c>
      <c r="Z776" s="179">
        <v>44203</v>
      </c>
    </row>
    <row r="777" spans="1:26" ht="38.25" x14ac:dyDescent="0.25">
      <c r="A777" s="174">
        <v>4</v>
      </c>
      <c r="B777" s="175" t="s">
        <v>2019</v>
      </c>
      <c r="C777" s="175" t="s">
        <v>2020</v>
      </c>
      <c r="D777" s="175" t="s">
        <v>40</v>
      </c>
      <c r="E777" s="176">
        <v>44174</v>
      </c>
      <c r="F777" s="175" t="s">
        <v>47</v>
      </c>
      <c r="G777" s="175" t="s">
        <v>48</v>
      </c>
      <c r="H777" s="175" t="s">
        <v>2021</v>
      </c>
      <c r="I777" s="175">
        <v>1</v>
      </c>
      <c r="J777" s="175">
        <v>35</v>
      </c>
      <c r="K777" s="177">
        <v>500000</v>
      </c>
      <c r="L777" s="177">
        <v>500000</v>
      </c>
      <c r="M777" s="177">
        <v>411451</v>
      </c>
      <c r="N777" s="175" t="s">
        <v>1</v>
      </c>
      <c r="O777" s="175" t="s">
        <v>1</v>
      </c>
      <c r="P777" s="175" t="s">
        <v>1</v>
      </c>
      <c r="Q777" s="177">
        <v>51050</v>
      </c>
      <c r="R777" s="178" t="s">
        <v>2310</v>
      </c>
      <c r="S777" s="175" t="s">
        <v>1</v>
      </c>
      <c r="T777" s="175" t="s">
        <v>1</v>
      </c>
      <c r="U777" s="177">
        <v>470001</v>
      </c>
      <c r="V777" s="177">
        <v>7500</v>
      </c>
      <c r="W777" s="177">
        <v>29999</v>
      </c>
      <c r="X777" s="175" t="s">
        <v>1</v>
      </c>
      <c r="Y777" s="175" t="s">
        <v>1</v>
      </c>
      <c r="Z777" s="179">
        <v>44203</v>
      </c>
    </row>
    <row r="778" spans="1:26" ht="25.5" x14ac:dyDescent="0.25">
      <c r="A778" s="174">
        <v>4</v>
      </c>
      <c r="B778" s="175" t="s">
        <v>2022</v>
      </c>
      <c r="C778" s="175" t="s">
        <v>2023</v>
      </c>
      <c r="D778" s="175" t="s">
        <v>40</v>
      </c>
      <c r="E778" s="176">
        <v>44124</v>
      </c>
      <c r="F778" s="175" t="s">
        <v>2024</v>
      </c>
      <c r="G778" s="175" t="s">
        <v>2025</v>
      </c>
      <c r="H778" s="175"/>
      <c r="I778" s="175">
        <v>1</v>
      </c>
      <c r="J778" s="175">
        <v>24</v>
      </c>
      <c r="K778" s="177">
        <v>801433.66</v>
      </c>
      <c r="L778" s="177">
        <v>691603.66</v>
      </c>
      <c r="M778" s="177">
        <v>484122.55</v>
      </c>
      <c r="N778" s="175" t="s">
        <v>1</v>
      </c>
      <c r="O778" s="175" t="s">
        <v>1</v>
      </c>
      <c r="P778" s="175" t="s">
        <v>1</v>
      </c>
      <c r="Q778" s="175" t="s">
        <v>1</v>
      </c>
      <c r="R778" s="178" t="s">
        <v>2201</v>
      </c>
      <c r="S778" s="175" t="s">
        <v>1</v>
      </c>
      <c r="T778" s="175" t="s">
        <v>1</v>
      </c>
      <c r="U778" s="177">
        <v>484122.55</v>
      </c>
      <c r="V778" s="175" t="s">
        <v>1</v>
      </c>
      <c r="W778" s="177">
        <v>207481.11</v>
      </c>
      <c r="X778" s="175" t="s">
        <v>1</v>
      </c>
      <c r="Y778" s="177">
        <v>109830</v>
      </c>
      <c r="Z778" s="179">
        <v>44203</v>
      </c>
    </row>
    <row r="779" spans="1:26" ht="38.25" x14ac:dyDescent="0.25">
      <c r="A779" s="174">
        <v>4</v>
      </c>
      <c r="B779" s="175" t="s">
        <v>2026</v>
      </c>
      <c r="C779" s="175" t="s">
        <v>2027</v>
      </c>
      <c r="D779" s="175" t="s">
        <v>40</v>
      </c>
      <c r="E779" s="176">
        <v>44124</v>
      </c>
      <c r="F779" s="175" t="s">
        <v>2024</v>
      </c>
      <c r="G779" s="175" t="s">
        <v>2025</v>
      </c>
      <c r="H779" s="175"/>
      <c r="I779" s="175">
        <v>1</v>
      </c>
      <c r="J779" s="175">
        <v>24</v>
      </c>
      <c r="K779" s="177">
        <v>767553.66</v>
      </c>
      <c r="L779" s="177">
        <v>663603.66</v>
      </c>
      <c r="M779" s="177">
        <v>464522.55</v>
      </c>
      <c r="N779" s="175" t="s">
        <v>1</v>
      </c>
      <c r="O779" s="175" t="s">
        <v>1</v>
      </c>
      <c r="P779" s="175" t="s">
        <v>1</v>
      </c>
      <c r="Q779" s="175" t="s">
        <v>1</v>
      </c>
      <c r="R779" s="178" t="s">
        <v>2201</v>
      </c>
      <c r="S779" s="175" t="s">
        <v>1</v>
      </c>
      <c r="T779" s="175" t="s">
        <v>1</v>
      </c>
      <c r="U779" s="177">
        <v>464522.55</v>
      </c>
      <c r="V779" s="175" t="s">
        <v>1</v>
      </c>
      <c r="W779" s="177">
        <v>199081.11</v>
      </c>
      <c r="X779" s="175" t="s">
        <v>1</v>
      </c>
      <c r="Y779" s="177">
        <v>103950</v>
      </c>
      <c r="Z779" s="179">
        <v>44203</v>
      </c>
    </row>
    <row r="780" spans="1:26" ht="25.5" x14ac:dyDescent="0.25">
      <c r="A780" s="174">
        <v>4</v>
      </c>
      <c r="B780" s="175" t="s">
        <v>2028</v>
      </c>
      <c r="C780" s="175" t="s">
        <v>2029</v>
      </c>
      <c r="D780" s="175" t="s">
        <v>40</v>
      </c>
      <c r="E780" s="176">
        <v>44124</v>
      </c>
      <c r="F780" s="175" t="s">
        <v>2024</v>
      </c>
      <c r="G780" s="175" t="s">
        <v>2025</v>
      </c>
      <c r="H780" s="175"/>
      <c r="I780" s="175">
        <v>1</v>
      </c>
      <c r="J780" s="175">
        <v>24</v>
      </c>
      <c r="K780" s="177">
        <v>721573.66</v>
      </c>
      <c r="L780" s="177">
        <v>625603.66</v>
      </c>
      <c r="M780" s="177">
        <v>437922.55</v>
      </c>
      <c r="N780" s="175" t="s">
        <v>1</v>
      </c>
      <c r="O780" s="175" t="s">
        <v>1</v>
      </c>
      <c r="P780" s="175" t="s">
        <v>1</v>
      </c>
      <c r="Q780" s="175" t="s">
        <v>1</v>
      </c>
      <c r="R780" s="178" t="s">
        <v>2201</v>
      </c>
      <c r="S780" s="175" t="s">
        <v>1</v>
      </c>
      <c r="T780" s="175" t="s">
        <v>1</v>
      </c>
      <c r="U780" s="177">
        <v>437922.55</v>
      </c>
      <c r="V780" s="175" t="s">
        <v>1</v>
      </c>
      <c r="W780" s="177">
        <v>187681.11</v>
      </c>
      <c r="X780" s="175" t="s">
        <v>1</v>
      </c>
      <c r="Y780" s="177">
        <v>95970</v>
      </c>
      <c r="Z780" s="179">
        <v>44203</v>
      </c>
    </row>
    <row r="781" spans="1:26" ht="38.25" x14ac:dyDescent="0.25">
      <c r="A781" s="174">
        <v>4</v>
      </c>
      <c r="B781" s="175" t="s">
        <v>2030</v>
      </c>
      <c r="C781" s="175" t="s">
        <v>2031</v>
      </c>
      <c r="D781" s="175" t="s">
        <v>40</v>
      </c>
      <c r="E781" s="176">
        <v>44167</v>
      </c>
      <c r="F781" s="175" t="s">
        <v>639</v>
      </c>
      <c r="G781" s="175" t="s">
        <v>640</v>
      </c>
      <c r="H781" s="175" t="s">
        <v>101</v>
      </c>
      <c r="I781" s="175">
        <v>2</v>
      </c>
      <c r="J781" s="175">
        <v>35</v>
      </c>
      <c r="K781" s="177">
        <v>514384.91</v>
      </c>
      <c r="L781" s="177">
        <v>514384.91</v>
      </c>
      <c r="M781" s="177">
        <v>334350.19</v>
      </c>
      <c r="N781" s="175" t="s">
        <v>1</v>
      </c>
      <c r="O781" s="175" t="s">
        <v>1</v>
      </c>
      <c r="P781" s="175" t="s">
        <v>1</v>
      </c>
      <c r="Q781" s="175" t="s">
        <v>1</v>
      </c>
      <c r="R781" s="178" t="s">
        <v>2201</v>
      </c>
      <c r="S781" s="175" t="s">
        <v>1</v>
      </c>
      <c r="T781" s="175" t="s">
        <v>1</v>
      </c>
      <c r="U781" s="177">
        <v>334350.19</v>
      </c>
      <c r="V781" s="175" t="s">
        <v>1</v>
      </c>
      <c r="W781" s="177">
        <v>180034.72</v>
      </c>
      <c r="X781" s="175" t="s">
        <v>1</v>
      </c>
      <c r="Y781" s="175" t="s">
        <v>1</v>
      </c>
      <c r="Z781" s="179">
        <v>44203</v>
      </c>
    </row>
    <row r="782" spans="1:26" ht="51" x14ac:dyDescent="0.25">
      <c r="A782" s="174">
        <v>4</v>
      </c>
      <c r="B782" s="175" t="s">
        <v>2032</v>
      </c>
      <c r="C782" s="175" t="s">
        <v>2033</v>
      </c>
      <c r="D782" s="175" t="s">
        <v>40</v>
      </c>
      <c r="E782" s="176">
        <v>44174</v>
      </c>
      <c r="F782" s="175" t="s">
        <v>54</v>
      </c>
      <c r="G782" s="175" t="s">
        <v>55</v>
      </c>
      <c r="H782" s="175" t="s">
        <v>2034</v>
      </c>
      <c r="I782" s="175">
        <v>2</v>
      </c>
      <c r="J782" s="175">
        <v>35</v>
      </c>
      <c r="K782" s="177">
        <v>540540.54</v>
      </c>
      <c r="L782" s="177">
        <v>540540.54</v>
      </c>
      <c r="M782" s="177">
        <v>444810.81</v>
      </c>
      <c r="N782" s="175" t="s">
        <v>1</v>
      </c>
      <c r="O782" s="175" t="s">
        <v>1</v>
      </c>
      <c r="P782" s="175" t="s">
        <v>1</v>
      </c>
      <c r="Q782" s="177">
        <v>55189.19</v>
      </c>
      <c r="R782" s="178" t="s">
        <v>2310</v>
      </c>
      <c r="S782" s="175" t="s">
        <v>1</v>
      </c>
      <c r="T782" s="175" t="s">
        <v>1</v>
      </c>
      <c r="U782" s="177">
        <v>508040.54</v>
      </c>
      <c r="V782" s="177">
        <v>8040.54</v>
      </c>
      <c r="W782" s="177">
        <v>32500</v>
      </c>
      <c r="X782" s="175" t="s">
        <v>1</v>
      </c>
      <c r="Y782" s="175" t="s">
        <v>1</v>
      </c>
      <c r="Z782" s="179">
        <v>44203</v>
      </c>
    </row>
    <row r="783" spans="1:26" ht="38.25" x14ac:dyDescent="0.25">
      <c r="A783" s="174">
        <v>4</v>
      </c>
      <c r="B783" s="175" t="s">
        <v>2035</v>
      </c>
      <c r="C783" s="175" t="s">
        <v>2036</v>
      </c>
      <c r="D783" s="175" t="s">
        <v>2342</v>
      </c>
      <c r="E783" s="176">
        <v>44175</v>
      </c>
      <c r="F783" s="175" t="s">
        <v>47</v>
      </c>
      <c r="G783" s="175" t="s">
        <v>48</v>
      </c>
      <c r="H783" s="175" t="s">
        <v>748</v>
      </c>
      <c r="I783" s="175">
        <v>2</v>
      </c>
      <c r="J783" s="175">
        <v>30</v>
      </c>
      <c r="K783" s="177">
        <v>540000</v>
      </c>
      <c r="L783" s="177">
        <v>540000</v>
      </c>
      <c r="M783" s="177">
        <v>444366</v>
      </c>
      <c r="N783" s="175" t="s">
        <v>1</v>
      </c>
      <c r="O783" s="175" t="s">
        <v>1</v>
      </c>
      <c r="P783" s="175" t="s">
        <v>1</v>
      </c>
      <c r="Q783" s="177">
        <v>55134</v>
      </c>
      <c r="R783" s="178" t="s">
        <v>2310</v>
      </c>
      <c r="S783" s="175" t="s">
        <v>1</v>
      </c>
      <c r="T783" s="175" t="s">
        <v>1</v>
      </c>
      <c r="U783" s="177">
        <v>522900</v>
      </c>
      <c r="V783" s="177">
        <v>23400</v>
      </c>
      <c r="W783" s="177">
        <v>17100</v>
      </c>
      <c r="X783" s="175" t="s">
        <v>1</v>
      </c>
      <c r="Y783" s="175" t="s">
        <v>1</v>
      </c>
      <c r="Z783" s="179">
        <v>44203</v>
      </c>
    </row>
    <row r="784" spans="1:26" ht="38.25" x14ac:dyDescent="0.25">
      <c r="A784" s="174">
        <v>4</v>
      </c>
      <c r="B784" s="175" t="s">
        <v>2037</v>
      </c>
      <c r="C784" s="175" t="s">
        <v>2038</v>
      </c>
      <c r="D784" s="175" t="s">
        <v>2343</v>
      </c>
      <c r="E784" s="176">
        <v>44203</v>
      </c>
      <c r="F784" s="175" t="s">
        <v>2325</v>
      </c>
      <c r="G784" s="175" t="s">
        <v>136</v>
      </c>
      <c r="H784" s="175" t="s">
        <v>1043</v>
      </c>
      <c r="I784" s="175">
        <v>2</v>
      </c>
      <c r="J784" s="175">
        <v>30</v>
      </c>
      <c r="K784" s="177">
        <v>535856.88</v>
      </c>
      <c r="L784" s="177">
        <v>535856.88</v>
      </c>
      <c r="M784" s="177">
        <v>440956.62</v>
      </c>
      <c r="N784" s="175" t="s">
        <v>1</v>
      </c>
      <c r="O784" s="175" t="s">
        <v>1</v>
      </c>
      <c r="P784" s="175" t="s">
        <v>1</v>
      </c>
      <c r="Q784" s="177">
        <v>54710.98</v>
      </c>
      <c r="R784" s="178" t="s">
        <v>2310</v>
      </c>
      <c r="S784" s="175" t="s">
        <v>1</v>
      </c>
      <c r="T784" s="175" t="s">
        <v>1</v>
      </c>
      <c r="U784" s="177">
        <v>519781.18</v>
      </c>
      <c r="V784" s="177">
        <v>24113.58</v>
      </c>
      <c r="W784" s="177">
        <v>16075.7</v>
      </c>
      <c r="X784" s="175" t="s">
        <v>1</v>
      </c>
      <c r="Y784" s="175" t="s">
        <v>1</v>
      </c>
      <c r="Z784" s="179">
        <v>44203</v>
      </c>
    </row>
    <row r="785" spans="1:26" ht="51" x14ac:dyDescent="0.25">
      <c r="A785" s="174">
        <v>4</v>
      </c>
      <c r="B785" s="175" t="s">
        <v>2039</v>
      </c>
      <c r="C785" s="175" t="s">
        <v>2040</v>
      </c>
      <c r="D785" s="175" t="s">
        <v>40</v>
      </c>
      <c r="E785" s="176">
        <v>44174</v>
      </c>
      <c r="F785" s="175" t="s">
        <v>2325</v>
      </c>
      <c r="G785" s="175" t="s">
        <v>136</v>
      </c>
      <c r="H785" s="175" t="s">
        <v>1899</v>
      </c>
      <c r="I785" s="175">
        <v>3</v>
      </c>
      <c r="J785" s="175">
        <v>30</v>
      </c>
      <c r="K785" s="177">
        <v>540540</v>
      </c>
      <c r="L785" s="177">
        <v>540540</v>
      </c>
      <c r="M785" s="177">
        <v>444810.5</v>
      </c>
      <c r="N785" s="175" t="s">
        <v>1</v>
      </c>
      <c r="O785" s="175" t="s">
        <v>1</v>
      </c>
      <c r="P785" s="175" t="s">
        <v>1</v>
      </c>
      <c r="Q785" s="177">
        <v>55189</v>
      </c>
      <c r="R785" s="178" t="s">
        <v>2310</v>
      </c>
      <c r="S785" s="175" t="s">
        <v>1</v>
      </c>
      <c r="T785" s="175" t="s">
        <v>1</v>
      </c>
      <c r="U785" s="177">
        <v>524323.80000000005</v>
      </c>
      <c r="V785" s="177">
        <v>24324.3</v>
      </c>
      <c r="W785" s="177">
        <v>16216.2</v>
      </c>
      <c r="X785" s="175" t="s">
        <v>1</v>
      </c>
      <c r="Y785" s="175" t="s">
        <v>1</v>
      </c>
      <c r="Z785" s="179">
        <v>44203</v>
      </c>
    </row>
    <row r="786" spans="1:26" ht="25.5" x14ac:dyDescent="0.25">
      <c r="A786" s="174">
        <v>4</v>
      </c>
      <c r="B786" s="175" t="s">
        <v>2041</v>
      </c>
      <c r="C786" s="175" t="s">
        <v>2042</v>
      </c>
      <c r="D786" s="175" t="s">
        <v>40</v>
      </c>
      <c r="E786" s="176">
        <v>44124</v>
      </c>
      <c r="F786" s="175" t="s">
        <v>2024</v>
      </c>
      <c r="G786" s="175" t="s">
        <v>2025</v>
      </c>
      <c r="H786" s="175"/>
      <c r="I786" s="175">
        <v>1</v>
      </c>
      <c r="J786" s="175">
        <v>24</v>
      </c>
      <c r="K786" s="177">
        <v>812323.66</v>
      </c>
      <c r="L786" s="177">
        <v>700603.66</v>
      </c>
      <c r="M786" s="177">
        <v>490422.55</v>
      </c>
      <c r="N786" s="175" t="s">
        <v>1</v>
      </c>
      <c r="O786" s="175" t="s">
        <v>1</v>
      </c>
      <c r="P786" s="175" t="s">
        <v>1</v>
      </c>
      <c r="Q786" s="175" t="s">
        <v>1</v>
      </c>
      <c r="R786" s="178" t="s">
        <v>2201</v>
      </c>
      <c r="S786" s="175" t="s">
        <v>1</v>
      </c>
      <c r="T786" s="175" t="s">
        <v>1</v>
      </c>
      <c r="U786" s="177">
        <v>490422.55</v>
      </c>
      <c r="V786" s="175" t="s">
        <v>1</v>
      </c>
      <c r="W786" s="177">
        <v>210181.11</v>
      </c>
      <c r="X786" s="177">
        <v>111720</v>
      </c>
      <c r="Y786" s="175" t="s">
        <v>1</v>
      </c>
      <c r="Z786" s="179">
        <v>44203</v>
      </c>
    </row>
    <row r="787" spans="1:26" ht="51" x14ac:dyDescent="0.25">
      <c r="A787" s="174">
        <v>4</v>
      </c>
      <c r="B787" s="175" t="s">
        <v>2043</v>
      </c>
      <c r="C787" s="175" t="s">
        <v>2044</v>
      </c>
      <c r="D787" s="175" t="s">
        <v>40</v>
      </c>
      <c r="E787" s="176">
        <v>44167</v>
      </c>
      <c r="F787" s="175" t="s">
        <v>83</v>
      </c>
      <c r="G787" s="175" t="s">
        <v>84</v>
      </c>
      <c r="H787" s="175"/>
      <c r="I787" s="175">
        <v>1</v>
      </c>
      <c r="J787" s="175">
        <v>36</v>
      </c>
      <c r="K787" s="177">
        <v>419706.17</v>
      </c>
      <c r="L787" s="177">
        <v>419706.17</v>
      </c>
      <c r="M787" s="177">
        <v>356750.25</v>
      </c>
      <c r="N787" s="175" t="s">
        <v>1</v>
      </c>
      <c r="O787" s="175" t="s">
        <v>1</v>
      </c>
      <c r="P787" s="175" t="s">
        <v>1</v>
      </c>
      <c r="Q787" s="177">
        <v>31477.96</v>
      </c>
      <c r="R787" s="178" t="s">
        <v>2310</v>
      </c>
      <c r="S787" s="175" t="s">
        <v>1</v>
      </c>
      <c r="T787" s="175" t="s">
        <v>1</v>
      </c>
      <c r="U787" s="177">
        <v>419706.17</v>
      </c>
      <c r="V787" s="177">
        <v>31477.96</v>
      </c>
      <c r="W787" s="175" t="s">
        <v>1</v>
      </c>
      <c r="X787" s="175" t="s">
        <v>1</v>
      </c>
      <c r="Y787" s="175" t="s">
        <v>1</v>
      </c>
      <c r="Z787" s="179">
        <v>44203</v>
      </c>
    </row>
    <row r="788" spans="1:26" ht="51" x14ac:dyDescent="0.25">
      <c r="A788" s="174">
        <v>4</v>
      </c>
      <c r="B788" s="175" t="s">
        <v>2045</v>
      </c>
      <c r="C788" s="175" t="s">
        <v>2046</v>
      </c>
      <c r="D788" s="175" t="s">
        <v>40</v>
      </c>
      <c r="E788" s="176">
        <v>44174</v>
      </c>
      <c r="F788" s="175" t="s">
        <v>66</v>
      </c>
      <c r="G788" s="175" t="s">
        <v>67</v>
      </c>
      <c r="H788" s="175" t="s">
        <v>2047</v>
      </c>
      <c r="I788" s="175">
        <v>1</v>
      </c>
      <c r="J788" s="175">
        <v>34</v>
      </c>
      <c r="K788" s="177">
        <v>543086.4</v>
      </c>
      <c r="L788" s="177">
        <v>533636.4</v>
      </c>
      <c r="M788" s="177">
        <v>439129.39</v>
      </c>
      <c r="N788" s="175" t="s">
        <v>1</v>
      </c>
      <c r="O788" s="175" t="s">
        <v>1</v>
      </c>
      <c r="P788" s="175" t="s">
        <v>1</v>
      </c>
      <c r="Q788" s="177">
        <v>54484.28</v>
      </c>
      <c r="R788" s="178" t="s">
        <v>2310</v>
      </c>
      <c r="S788" s="175" t="s">
        <v>1</v>
      </c>
      <c r="T788" s="175" t="s">
        <v>1</v>
      </c>
      <c r="U788" s="177">
        <v>493613.67</v>
      </c>
      <c r="V788" s="175" t="s">
        <v>1</v>
      </c>
      <c r="W788" s="177">
        <v>40022.730000000003</v>
      </c>
      <c r="X788" s="175" t="s">
        <v>1</v>
      </c>
      <c r="Y788" s="177">
        <v>9450</v>
      </c>
      <c r="Z788" s="179">
        <v>44203</v>
      </c>
    </row>
    <row r="789" spans="1:26" ht="51" x14ac:dyDescent="0.25">
      <c r="A789" s="174">
        <v>4</v>
      </c>
      <c r="B789" s="175" t="s">
        <v>2048</v>
      </c>
      <c r="C789" s="175" t="s">
        <v>2049</v>
      </c>
      <c r="D789" s="175" t="s">
        <v>40</v>
      </c>
      <c r="E789" s="176">
        <v>44174</v>
      </c>
      <c r="F789" s="175" t="s">
        <v>47</v>
      </c>
      <c r="G789" s="175" t="s">
        <v>48</v>
      </c>
      <c r="H789" s="175" t="s">
        <v>2050</v>
      </c>
      <c r="I789" s="175">
        <v>1</v>
      </c>
      <c r="J789" s="175">
        <v>35</v>
      </c>
      <c r="K789" s="177">
        <v>540528.86</v>
      </c>
      <c r="L789" s="177">
        <v>540528.86</v>
      </c>
      <c r="M789" s="177">
        <v>444801.2</v>
      </c>
      <c r="N789" s="175" t="s">
        <v>1</v>
      </c>
      <c r="O789" s="175" t="s">
        <v>1</v>
      </c>
      <c r="P789" s="175" t="s">
        <v>1</v>
      </c>
      <c r="Q789" s="177">
        <v>55188</v>
      </c>
      <c r="R789" s="178" t="s">
        <v>2310</v>
      </c>
      <c r="S789" s="175" t="s">
        <v>1</v>
      </c>
      <c r="T789" s="175" t="s">
        <v>1</v>
      </c>
      <c r="U789" s="177">
        <v>540528.86</v>
      </c>
      <c r="V789" s="177">
        <v>40539.660000000003</v>
      </c>
      <c r="W789" s="175" t="s">
        <v>1</v>
      </c>
      <c r="X789" s="175" t="s">
        <v>1</v>
      </c>
      <c r="Y789" s="175" t="s">
        <v>1</v>
      </c>
      <c r="Z789" s="179">
        <v>44203</v>
      </c>
    </row>
    <row r="790" spans="1:26" ht="51" x14ac:dyDescent="0.25">
      <c r="A790" s="174">
        <v>4</v>
      </c>
      <c r="B790" s="175" t="s">
        <v>2051</v>
      </c>
      <c r="C790" s="175" t="s">
        <v>2052</v>
      </c>
      <c r="D790" s="175" t="s">
        <v>40</v>
      </c>
      <c r="E790" s="176">
        <v>44174</v>
      </c>
      <c r="F790" s="175" t="s">
        <v>47</v>
      </c>
      <c r="G790" s="175" t="s">
        <v>48</v>
      </c>
      <c r="H790" s="175" t="s">
        <v>1668</v>
      </c>
      <c r="I790" s="175">
        <v>2</v>
      </c>
      <c r="J790" s="175">
        <v>32</v>
      </c>
      <c r="K790" s="177">
        <v>537500</v>
      </c>
      <c r="L790" s="177">
        <v>537500</v>
      </c>
      <c r="M790" s="177">
        <v>442308.75</v>
      </c>
      <c r="N790" s="175" t="s">
        <v>1</v>
      </c>
      <c r="O790" s="175" t="s">
        <v>1</v>
      </c>
      <c r="P790" s="175" t="s">
        <v>1</v>
      </c>
      <c r="Q790" s="177">
        <v>54878.75</v>
      </c>
      <c r="R790" s="178" t="s">
        <v>2310</v>
      </c>
      <c r="S790" s="175" t="s">
        <v>1</v>
      </c>
      <c r="T790" s="175" t="s">
        <v>1</v>
      </c>
      <c r="U790" s="177">
        <v>505250</v>
      </c>
      <c r="V790" s="177">
        <v>8062.5</v>
      </c>
      <c r="W790" s="177">
        <v>32250</v>
      </c>
      <c r="X790" s="175" t="s">
        <v>1</v>
      </c>
      <c r="Y790" s="175" t="s">
        <v>1</v>
      </c>
      <c r="Z790" s="179">
        <v>44203</v>
      </c>
    </row>
    <row r="791" spans="1:26" ht="51" x14ac:dyDescent="0.25">
      <c r="A791" s="174">
        <v>4</v>
      </c>
      <c r="B791" s="175" t="s">
        <v>2053</v>
      </c>
      <c r="C791" s="175" t="s">
        <v>2054</v>
      </c>
      <c r="D791" s="175" t="s">
        <v>40</v>
      </c>
      <c r="E791" s="176">
        <v>44174</v>
      </c>
      <c r="F791" s="175" t="s">
        <v>301</v>
      </c>
      <c r="G791" s="175" t="s">
        <v>302</v>
      </c>
      <c r="H791" s="175"/>
      <c r="I791" s="175">
        <v>1</v>
      </c>
      <c r="J791" s="175">
        <v>32</v>
      </c>
      <c r="K791" s="177">
        <v>467103</v>
      </c>
      <c r="L791" s="177">
        <v>465103</v>
      </c>
      <c r="M791" s="177">
        <v>382733</v>
      </c>
      <c r="N791" s="175" t="s">
        <v>1</v>
      </c>
      <c r="O791" s="175" t="s">
        <v>1</v>
      </c>
      <c r="P791" s="175" t="s">
        <v>1</v>
      </c>
      <c r="Q791" s="177">
        <v>47487</v>
      </c>
      <c r="R791" s="178" t="s">
        <v>2310</v>
      </c>
      <c r="S791" s="175" t="s">
        <v>1</v>
      </c>
      <c r="T791" s="175" t="s">
        <v>1</v>
      </c>
      <c r="U791" s="177">
        <v>430220</v>
      </c>
      <c r="V791" s="175" t="s">
        <v>1</v>
      </c>
      <c r="W791" s="177">
        <v>34883</v>
      </c>
      <c r="X791" s="175" t="s">
        <v>1</v>
      </c>
      <c r="Y791" s="177">
        <v>2000</v>
      </c>
      <c r="Z791" s="179">
        <v>44203</v>
      </c>
    </row>
    <row r="792" spans="1:26" ht="51" x14ac:dyDescent="0.25">
      <c r="A792" s="174">
        <v>4</v>
      </c>
      <c r="B792" s="175" t="s">
        <v>2055</v>
      </c>
      <c r="C792" s="175" t="s">
        <v>2056</v>
      </c>
      <c r="D792" s="175" t="s">
        <v>2342</v>
      </c>
      <c r="E792" s="176">
        <v>44175</v>
      </c>
      <c r="F792" s="175" t="s">
        <v>2057</v>
      </c>
      <c r="G792" s="175" t="s">
        <v>2058</v>
      </c>
      <c r="H792" s="175" t="s">
        <v>180</v>
      </c>
      <c r="I792" s="175">
        <v>1</v>
      </c>
      <c r="J792" s="175">
        <v>12</v>
      </c>
      <c r="K792" s="177">
        <v>675182.83</v>
      </c>
      <c r="L792" s="177">
        <v>675182.83</v>
      </c>
      <c r="M792" s="177">
        <v>475841.71</v>
      </c>
      <c r="N792" s="175" t="s">
        <v>1</v>
      </c>
      <c r="O792" s="175" t="s">
        <v>1</v>
      </c>
      <c r="P792" s="175" t="s">
        <v>1</v>
      </c>
      <c r="Q792" s="175" t="s">
        <v>1</v>
      </c>
      <c r="R792" s="178" t="s">
        <v>2201</v>
      </c>
      <c r="S792" s="175" t="s">
        <v>1</v>
      </c>
      <c r="T792" s="175" t="s">
        <v>1</v>
      </c>
      <c r="U792" s="177">
        <v>475841.71</v>
      </c>
      <c r="V792" s="175" t="s">
        <v>1</v>
      </c>
      <c r="W792" s="177">
        <v>199341.12</v>
      </c>
      <c r="X792" s="175" t="s">
        <v>1</v>
      </c>
      <c r="Y792" s="175" t="s">
        <v>1</v>
      </c>
      <c r="Z792" s="179">
        <v>44203</v>
      </c>
    </row>
    <row r="793" spans="1:26" ht="25.5" x14ac:dyDescent="0.25">
      <c r="A793" s="174">
        <v>4</v>
      </c>
      <c r="B793" s="175" t="s">
        <v>2059</v>
      </c>
      <c r="C793" s="175" t="s">
        <v>2060</v>
      </c>
      <c r="D793" s="175" t="s">
        <v>40</v>
      </c>
      <c r="E793" s="176">
        <v>44174</v>
      </c>
      <c r="F793" s="175" t="s">
        <v>54</v>
      </c>
      <c r="G793" s="175" t="s">
        <v>55</v>
      </c>
      <c r="H793" s="175" t="s">
        <v>2061</v>
      </c>
      <c r="I793" s="175">
        <v>1</v>
      </c>
      <c r="J793" s="175">
        <v>24</v>
      </c>
      <c r="K793" s="177">
        <v>550743.66</v>
      </c>
      <c r="L793" s="177">
        <v>522603.66</v>
      </c>
      <c r="M793" s="177">
        <v>483408.38</v>
      </c>
      <c r="N793" s="175" t="s">
        <v>1</v>
      </c>
      <c r="O793" s="175" t="s">
        <v>1</v>
      </c>
      <c r="P793" s="175" t="s">
        <v>1</v>
      </c>
      <c r="Q793" s="175" t="s">
        <v>1</v>
      </c>
      <c r="R793" s="178" t="s">
        <v>2201</v>
      </c>
      <c r="S793" s="175" t="s">
        <v>1</v>
      </c>
      <c r="T793" s="175" t="s">
        <v>1</v>
      </c>
      <c r="U793" s="177">
        <v>483408.38</v>
      </c>
      <c r="V793" s="175" t="s">
        <v>1</v>
      </c>
      <c r="W793" s="177">
        <v>39195.279999999999</v>
      </c>
      <c r="X793" s="175" t="s">
        <v>1</v>
      </c>
      <c r="Y793" s="177">
        <v>28140</v>
      </c>
      <c r="Z793" s="179">
        <v>44203</v>
      </c>
    </row>
    <row r="794" spans="1:26" x14ac:dyDescent="0.25">
      <c r="A794" s="174">
        <v>4</v>
      </c>
      <c r="B794" s="175" t="s">
        <v>2062</v>
      </c>
      <c r="C794" s="175" t="s">
        <v>2063</v>
      </c>
      <c r="D794" s="175" t="s">
        <v>40</v>
      </c>
      <c r="E794" s="176">
        <v>44174</v>
      </c>
      <c r="F794" s="175" t="s">
        <v>54</v>
      </c>
      <c r="G794" s="175" t="s">
        <v>55</v>
      </c>
      <c r="H794" s="175" t="s">
        <v>2061</v>
      </c>
      <c r="I794" s="175">
        <v>1</v>
      </c>
      <c r="J794" s="175">
        <v>24</v>
      </c>
      <c r="K794" s="177">
        <v>533483.66</v>
      </c>
      <c r="L794" s="177">
        <v>506603.66</v>
      </c>
      <c r="M794" s="177">
        <v>468608.38</v>
      </c>
      <c r="N794" s="175" t="s">
        <v>1</v>
      </c>
      <c r="O794" s="175" t="s">
        <v>1</v>
      </c>
      <c r="P794" s="175" t="s">
        <v>1</v>
      </c>
      <c r="Q794" s="175" t="s">
        <v>1</v>
      </c>
      <c r="R794" s="178" t="s">
        <v>2201</v>
      </c>
      <c r="S794" s="175" t="s">
        <v>1</v>
      </c>
      <c r="T794" s="175" t="s">
        <v>1</v>
      </c>
      <c r="U794" s="177">
        <v>468608.38</v>
      </c>
      <c r="V794" s="175" t="s">
        <v>1</v>
      </c>
      <c r="W794" s="177">
        <v>37995.279999999999</v>
      </c>
      <c r="X794" s="175" t="s">
        <v>1</v>
      </c>
      <c r="Y794" s="177">
        <v>26880</v>
      </c>
      <c r="Z794" s="179">
        <v>44203</v>
      </c>
    </row>
    <row r="795" spans="1:26" ht="25.5" x14ac:dyDescent="0.25">
      <c r="A795" s="174">
        <v>4</v>
      </c>
      <c r="B795" s="175" t="s">
        <v>2064</v>
      </c>
      <c r="C795" s="175" t="s">
        <v>2065</v>
      </c>
      <c r="D795" s="175" t="s">
        <v>40</v>
      </c>
      <c r="E795" s="176">
        <v>44174</v>
      </c>
      <c r="F795" s="175" t="s">
        <v>54</v>
      </c>
      <c r="G795" s="175" t="s">
        <v>55</v>
      </c>
      <c r="H795" s="175" t="s">
        <v>2061</v>
      </c>
      <c r="I795" s="175">
        <v>1</v>
      </c>
      <c r="J795" s="175">
        <v>24</v>
      </c>
      <c r="K795" s="177">
        <v>560173.66</v>
      </c>
      <c r="L795" s="177">
        <v>535603.66</v>
      </c>
      <c r="M795" s="177">
        <v>495433.38</v>
      </c>
      <c r="N795" s="175" t="s">
        <v>1</v>
      </c>
      <c r="O795" s="175" t="s">
        <v>1</v>
      </c>
      <c r="P795" s="175" t="s">
        <v>1</v>
      </c>
      <c r="Q795" s="175" t="s">
        <v>1</v>
      </c>
      <c r="R795" s="178" t="s">
        <v>2201</v>
      </c>
      <c r="S795" s="175" t="s">
        <v>1</v>
      </c>
      <c r="T795" s="175" t="s">
        <v>1</v>
      </c>
      <c r="U795" s="177">
        <v>495433.38</v>
      </c>
      <c r="V795" s="175" t="s">
        <v>1</v>
      </c>
      <c r="W795" s="177">
        <v>40170.28</v>
      </c>
      <c r="X795" s="175" t="s">
        <v>1</v>
      </c>
      <c r="Y795" s="177">
        <v>24570</v>
      </c>
      <c r="Z795" s="179">
        <v>44203</v>
      </c>
    </row>
    <row r="796" spans="1:26" ht="25.5" x14ac:dyDescent="0.25">
      <c r="A796" s="174">
        <v>4</v>
      </c>
      <c r="B796" s="175" t="s">
        <v>2066</v>
      </c>
      <c r="C796" s="175" t="s">
        <v>2067</v>
      </c>
      <c r="D796" s="175" t="s">
        <v>40</v>
      </c>
      <c r="E796" s="176">
        <v>44167</v>
      </c>
      <c r="F796" s="175" t="s">
        <v>54</v>
      </c>
      <c r="G796" s="175" t="s">
        <v>55</v>
      </c>
      <c r="H796" s="175" t="s">
        <v>2061</v>
      </c>
      <c r="I796" s="175">
        <v>1</v>
      </c>
      <c r="J796" s="175">
        <v>24</v>
      </c>
      <c r="K796" s="177">
        <v>543573.66</v>
      </c>
      <c r="L796" s="177">
        <v>510603.66</v>
      </c>
      <c r="M796" s="177">
        <v>472308.39</v>
      </c>
      <c r="N796" s="175" t="s">
        <v>1</v>
      </c>
      <c r="O796" s="175" t="s">
        <v>1</v>
      </c>
      <c r="P796" s="175" t="s">
        <v>1</v>
      </c>
      <c r="Q796" s="175" t="s">
        <v>1</v>
      </c>
      <c r="R796" s="178" t="s">
        <v>2201</v>
      </c>
      <c r="S796" s="175" t="s">
        <v>1</v>
      </c>
      <c r="T796" s="175" t="s">
        <v>1</v>
      </c>
      <c r="U796" s="177">
        <v>472308.39</v>
      </c>
      <c r="V796" s="175" t="s">
        <v>1</v>
      </c>
      <c r="W796" s="177">
        <v>38295.269999999997</v>
      </c>
      <c r="X796" s="177">
        <v>32970</v>
      </c>
      <c r="Y796" s="175" t="s">
        <v>1</v>
      </c>
      <c r="Z796" s="179">
        <v>44203</v>
      </c>
    </row>
    <row r="797" spans="1:26" ht="51" x14ac:dyDescent="0.25">
      <c r="A797" s="174">
        <v>4</v>
      </c>
      <c r="B797" s="175" t="s">
        <v>2068</v>
      </c>
      <c r="C797" s="175" t="s">
        <v>2069</v>
      </c>
      <c r="D797" s="175" t="s">
        <v>2342</v>
      </c>
      <c r="E797" s="176">
        <v>44175</v>
      </c>
      <c r="F797" s="175" t="s">
        <v>1149</v>
      </c>
      <c r="G797" s="175" t="s">
        <v>1150</v>
      </c>
      <c r="H797" s="175" t="s">
        <v>2070</v>
      </c>
      <c r="I797" s="175">
        <v>2</v>
      </c>
      <c r="J797" s="175">
        <v>32</v>
      </c>
      <c r="K797" s="177">
        <v>713721.66</v>
      </c>
      <c r="L797" s="177">
        <v>680184.19</v>
      </c>
      <c r="M797" s="177">
        <v>476128.93</v>
      </c>
      <c r="N797" s="175" t="s">
        <v>1</v>
      </c>
      <c r="O797" s="175" t="s">
        <v>1</v>
      </c>
      <c r="P797" s="175" t="s">
        <v>1</v>
      </c>
      <c r="Q797" s="175" t="s">
        <v>1</v>
      </c>
      <c r="R797" s="178" t="s">
        <v>2201</v>
      </c>
      <c r="S797" s="175" t="s">
        <v>1</v>
      </c>
      <c r="T797" s="175" t="s">
        <v>1</v>
      </c>
      <c r="U797" s="177">
        <v>476128.93</v>
      </c>
      <c r="V797" s="175" t="s">
        <v>1</v>
      </c>
      <c r="W797" s="177">
        <v>204055.26</v>
      </c>
      <c r="X797" s="175" t="s">
        <v>1</v>
      </c>
      <c r="Y797" s="177">
        <v>33537.47</v>
      </c>
      <c r="Z797" s="179">
        <v>44203</v>
      </c>
    </row>
    <row r="798" spans="1:26" ht="51" x14ac:dyDescent="0.25">
      <c r="A798" s="174">
        <v>4</v>
      </c>
      <c r="B798" s="175" t="s">
        <v>2071</v>
      </c>
      <c r="C798" s="175" t="s">
        <v>2072</v>
      </c>
      <c r="D798" s="175" t="s">
        <v>40</v>
      </c>
      <c r="E798" s="176">
        <v>44174</v>
      </c>
      <c r="F798" s="175" t="s">
        <v>2325</v>
      </c>
      <c r="G798" s="175" t="s">
        <v>136</v>
      </c>
      <c r="H798" s="175" t="s">
        <v>1659</v>
      </c>
      <c r="I798" s="175">
        <v>2</v>
      </c>
      <c r="J798" s="175">
        <v>30</v>
      </c>
      <c r="K798" s="177">
        <v>536434.63</v>
      </c>
      <c r="L798" s="177">
        <v>536434.63</v>
      </c>
      <c r="M798" s="177">
        <v>441432.05</v>
      </c>
      <c r="N798" s="175" t="s">
        <v>1</v>
      </c>
      <c r="O798" s="175" t="s">
        <v>1</v>
      </c>
      <c r="P798" s="175" t="s">
        <v>1</v>
      </c>
      <c r="Q798" s="177">
        <v>54769.98</v>
      </c>
      <c r="R798" s="178" t="s">
        <v>2310</v>
      </c>
      <c r="S798" s="175" t="s">
        <v>1</v>
      </c>
      <c r="T798" s="175" t="s">
        <v>1</v>
      </c>
      <c r="U798" s="177">
        <v>520341.58</v>
      </c>
      <c r="V798" s="177">
        <v>24139.55</v>
      </c>
      <c r="W798" s="177">
        <v>16093.05</v>
      </c>
      <c r="X798" s="175" t="s">
        <v>1</v>
      </c>
      <c r="Y798" s="175" t="s">
        <v>1</v>
      </c>
      <c r="Z798" s="179">
        <v>44203</v>
      </c>
    </row>
    <row r="799" spans="1:26" ht="51" x14ac:dyDescent="0.25">
      <c r="A799" s="174">
        <v>4</v>
      </c>
      <c r="B799" s="175" t="s">
        <v>2073</v>
      </c>
      <c r="C799" s="175" t="s">
        <v>2074</v>
      </c>
      <c r="D799" s="175" t="s">
        <v>40</v>
      </c>
      <c r="E799" s="176">
        <v>44174</v>
      </c>
      <c r="F799" s="175" t="s">
        <v>47</v>
      </c>
      <c r="G799" s="175" t="s">
        <v>48</v>
      </c>
      <c r="H799" s="175"/>
      <c r="I799" s="175">
        <v>1</v>
      </c>
      <c r="J799" s="175">
        <v>35</v>
      </c>
      <c r="K799" s="177">
        <v>540540</v>
      </c>
      <c r="L799" s="177">
        <v>540540</v>
      </c>
      <c r="M799" s="177">
        <v>444810.37</v>
      </c>
      <c r="N799" s="175" t="s">
        <v>1</v>
      </c>
      <c r="O799" s="175" t="s">
        <v>1</v>
      </c>
      <c r="P799" s="175" t="s">
        <v>1</v>
      </c>
      <c r="Q799" s="177">
        <v>55189.13</v>
      </c>
      <c r="R799" s="178" t="s">
        <v>2310</v>
      </c>
      <c r="S799" s="175" t="s">
        <v>1</v>
      </c>
      <c r="T799" s="175" t="s">
        <v>1</v>
      </c>
      <c r="U799" s="177">
        <v>540540</v>
      </c>
      <c r="V799" s="177">
        <v>40540.5</v>
      </c>
      <c r="W799" s="175" t="s">
        <v>1</v>
      </c>
      <c r="X799" s="175" t="s">
        <v>1</v>
      </c>
      <c r="Y799" s="175" t="s">
        <v>1</v>
      </c>
      <c r="Z799" s="179">
        <v>44203</v>
      </c>
    </row>
    <row r="800" spans="1:26" ht="51" x14ac:dyDescent="0.25">
      <c r="A800" s="174">
        <v>4</v>
      </c>
      <c r="B800" s="175" t="s">
        <v>2075</v>
      </c>
      <c r="C800" s="175" t="s">
        <v>2076</v>
      </c>
      <c r="D800" s="175" t="s">
        <v>40</v>
      </c>
      <c r="E800" s="176">
        <v>44167</v>
      </c>
      <c r="F800" s="175" t="s">
        <v>83</v>
      </c>
      <c r="G800" s="175" t="s">
        <v>84</v>
      </c>
      <c r="H800" s="175" t="s">
        <v>2077</v>
      </c>
      <c r="I800" s="175">
        <v>1</v>
      </c>
      <c r="J800" s="175">
        <v>30</v>
      </c>
      <c r="K800" s="177">
        <v>540540</v>
      </c>
      <c r="L800" s="177">
        <v>540540</v>
      </c>
      <c r="M800" s="177">
        <v>444810.37</v>
      </c>
      <c r="N800" s="175" t="s">
        <v>1</v>
      </c>
      <c r="O800" s="175" t="s">
        <v>1</v>
      </c>
      <c r="P800" s="175" t="s">
        <v>1</v>
      </c>
      <c r="Q800" s="177">
        <v>55189.13</v>
      </c>
      <c r="R800" s="178" t="s">
        <v>2310</v>
      </c>
      <c r="S800" s="175" t="s">
        <v>1</v>
      </c>
      <c r="T800" s="175" t="s">
        <v>1</v>
      </c>
      <c r="U800" s="177">
        <v>524323.80000000005</v>
      </c>
      <c r="V800" s="177">
        <v>24324.3</v>
      </c>
      <c r="W800" s="177">
        <v>16216.2</v>
      </c>
      <c r="X800" s="175" t="s">
        <v>1</v>
      </c>
      <c r="Y800" s="175" t="s">
        <v>1</v>
      </c>
      <c r="Z800" s="179">
        <v>44203</v>
      </c>
    </row>
    <row r="801" spans="1:26" ht="76.5" x14ac:dyDescent="0.25">
      <c r="A801" s="174">
        <v>4</v>
      </c>
      <c r="B801" s="175" t="s">
        <v>2078</v>
      </c>
      <c r="C801" s="175" t="s">
        <v>2079</v>
      </c>
      <c r="D801" s="175" t="s">
        <v>2342</v>
      </c>
      <c r="E801" s="176">
        <v>44175</v>
      </c>
      <c r="F801" s="175" t="s">
        <v>47</v>
      </c>
      <c r="G801" s="175" t="s">
        <v>48</v>
      </c>
      <c r="H801" s="175" t="s">
        <v>2080</v>
      </c>
      <c r="I801" s="175">
        <v>2</v>
      </c>
      <c r="J801" s="175">
        <v>35</v>
      </c>
      <c r="K801" s="177">
        <v>537500</v>
      </c>
      <c r="L801" s="177">
        <v>537500</v>
      </c>
      <c r="M801" s="177">
        <v>442308.74</v>
      </c>
      <c r="N801" s="175" t="s">
        <v>1</v>
      </c>
      <c r="O801" s="175" t="s">
        <v>1</v>
      </c>
      <c r="P801" s="175" t="s">
        <v>1</v>
      </c>
      <c r="Q801" s="177">
        <v>54878.75</v>
      </c>
      <c r="R801" s="178" t="s">
        <v>2310</v>
      </c>
      <c r="S801" s="175" t="s">
        <v>1</v>
      </c>
      <c r="T801" s="175" t="s">
        <v>1</v>
      </c>
      <c r="U801" s="177">
        <v>505250</v>
      </c>
      <c r="V801" s="177">
        <v>8062.51</v>
      </c>
      <c r="W801" s="177">
        <v>32250</v>
      </c>
      <c r="X801" s="175" t="s">
        <v>1</v>
      </c>
      <c r="Y801" s="175" t="s">
        <v>1</v>
      </c>
      <c r="Z801" s="179">
        <v>44203</v>
      </c>
    </row>
    <row r="802" spans="1:26" ht="38.25" x14ac:dyDescent="0.25">
      <c r="A802" s="174">
        <v>4</v>
      </c>
      <c r="B802" s="175" t="s">
        <v>2081</v>
      </c>
      <c r="C802" s="175" t="s">
        <v>2082</v>
      </c>
      <c r="D802" s="175" t="s">
        <v>40</v>
      </c>
      <c r="E802" s="176">
        <v>44167</v>
      </c>
      <c r="F802" s="175" t="s">
        <v>54</v>
      </c>
      <c r="G802" s="175" t="s">
        <v>55</v>
      </c>
      <c r="H802" s="175" t="s">
        <v>2083</v>
      </c>
      <c r="I802" s="175">
        <v>2</v>
      </c>
      <c r="J802" s="175">
        <v>35</v>
      </c>
      <c r="K802" s="177">
        <v>540540.54</v>
      </c>
      <c r="L802" s="177">
        <v>540540.54</v>
      </c>
      <c r="M802" s="177">
        <v>444810.81</v>
      </c>
      <c r="N802" s="175" t="s">
        <v>1</v>
      </c>
      <c r="O802" s="175" t="s">
        <v>1</v>
      </c>
      <c r="P802" s="175" t="s">
        <v>1</v>
      </c>
      <c r="Q802" s="177">
        <v>55189.2</v>
      </c>
      <c r="R802" s="178" t="s">
        <v>2310</v>
      </c>
      <c r="S802" s="175" t="s">
        <v>1</v>
      </c>
      <c r="T802" s="175" t="s">
        <v>1</v>
      </c>
      <c r="U802" s="177">
        <v>509459.46</v>
      </c>
      <c r="V802" s="177">
        <v>9459.4500000000007</v>
      </c>
      <c r="W802" s="177">
        <v>31081.08</v>
      </c>
      <c r="X802" s="175" t="s">
        <v>1</v>
      </c>
      <c r="Y802" s="175" t="s">
        <v>1</v>
      </c>
      <c r="Z802" s="179">
        <v>44203</v>
      </c>
    </row>
    <row r="803" spans="1:26" ht="51" x14ac:dyDescent="0.25">
      <c r="A803" s="174">
        <v>4</v>
      </c>
      <c r="B803" s="175" t="s">
        <v>2084</v>
      </c>
      <c r="C803" s="175" t="s">
        <v>2085</v>
      </c>
      <c r="D803" s="175" t="s">
        <v>40</v>
      </c>
      <c r="E803" s="176">
        <v>44167</v>
      </c>
      <c r="F803" s="175" t="s">
        <v>83</v>
      </c>
      <c r="G803" s="175" t="s">
        <v>84</v>
      </c>
      <c r="H803" s="175" t="s">
        <v>934</v>
      </c>
      <c r="I803" s="175">
        <v>3</v>
      </c>
      <c r="J803" s="175">
        <v>24</v>
      </c>
      <c r="K803" s="177">
        <v>536756.76</v>
      </c>
      <c r="L803" s="177">
        <v>536756.76</v>
      </c>
      <c r="M803" s="177">
        <v>441697.14</v>
      </c>
      <c r="N803" s="175" t="s">
        <v>1</v>
      </c>
      <c r="O803" s="175" t="s">
        <v>1</v>
      </c>
      <c r="P803" s="175" t="s">
        <v>1</v>
      </c>
      <c r="Q803" s="177">
        <v>54802.86</v>
      </c>
      <c r="R803" s="178" t="s">
        <v>2310</v>
      </c>
      <c r="S803" s="175" t="s">
        <v>1</v>
      </c>
      <c r="T803" s="175" t="s">
        <v>1</v>
      </c>
      <c r="U803" s="177">
        <v>509918.92</v>
      </c>
      <c r="V803" s="177">
        <v>13418.92</v>
      </c>
      <c r="W803" s="177">
        <v>26837.84</v>
      </c>
      <c r="X803" s="175" t="s">
        <v>1</v>
      </c>
      <c r="Y803" s="175" t="s">
        <v>1</v>
      </c>
      <c r="Z803" s="179">
        <v>44203</v>
      </c>
    </row>
    <row r="804" spans="1:26" ht="38.25" x14ac:dyDescent="0.25">
      <c r="A804" s="174">
        <v>4</v>
      </c>
      <c r="B804" s="175" t="s">
        <v>2086</v>
      </c>
      <c r="C804" s="175" t="s">
        <v>2087</v>
      </c>
      <c r="D804" s="175" t="s">
        <v>40</v>
      </c>
      <c r="E804" s="176">
        <v>44167</v>
      </c>
      <c r="F804" s="175" t="s">
        <v>83</v>
      </c>
      <c r="G804" s="175" t="s">
        <v>84</v>
      </c>
      <c r="H804" s="175" t="s">
        <v>2088</v>
      </c>
      <c r="I804" s="175">
        <v>1</v>
      </c>
      <c r="J804" s="175">
        <v>24</v>
      </c>
      <c r="K804" s="177">
        <v>540670</v>
      </c>
      <c r="L804" s="177">
        <v>537730</v>
      </c>
      <c r="M804" s="177">
        <v>497400.25</v>
      </c>
      <c r="N804" s="175" t="s">
        <v>1</v>
      </c>
      <c r="O804" s="175" t="s">
        <v>1</v>
      </c>
      <c r="P804" s="175" t="s">
        <v>1</v>
      </c>
      <c r="Q804" s="175" t="s">
        <v>1</v>
      </c>
      <c r="R804" s="178" t="s">
        <v>2201</v>
      </c>
      <c r="S804" s="175" t="s">
        <v>1</v>
      </c>
      <c r="T804" s="175" t="s">
        <v>1</v>
      </c>
      <c r="U804" s="177">
        <v>497400.25</v>
      </c>
      <c r="V804" s="175" t="s">
        <v>1</v>
      </c>
      <c r="W804" s="177">
        <v>40329.75</v>
      </c>
      <c r="X804" s="175" t="s">
        <v>1</v>
      </c>
      <c r="Y804" s="177">
        <v>2940</v>
      </c>
      <c r="Z804" s="179">
        <v>44203</v>
      </c>
    </row>
    <row r="805" spans="1:26" ht="38.25" x14ac:dyDescent="0.25">
      <c r="A805" s="174">
        <v>4</v>
      </c>
      <c r="B805" s="175" t="s">
        <v>2089</v>
      </c>
      <c r="C805" s="175" t="s">
        <v>2090</v>
      </c>
      <c r="D805" s="175" t="s">
        <v>2342</v>
      </c>
      <c r="E805" s="176">
        <v>44175</v>
      </c>
      <c r="F805" s="175" t="s">
        <v>2325</v>
      </c>
      <c r="G805" s="175" t="s">
        <v>136</v>
      </c>
      <c r="H805" s="175"/>
      <c r="I805" s="175">
        <v>1</v>
      </c>
      <c r="J805" s="175">
        <v>35</v>
      </c>
      <c r="K805" s="177">
        <v>737062.68</v>
      </c>
      <c r="L805" s="177">
        <v>737062.68</v>
      </c>
      <c r="M805" s="177">
        <v>442237.6</v>
      </c>
      <c r="N805" s="175" t="s">
        <v>1</v>
      </c>
      <c r="O805" s="175" t="s">
        <v>1</v>
      </c>
      <c r="P805" s="175" t="s">
        <v>1</v>
      </c>
      <c r="Q805" s="175" t="s">
        <v>1</v>
      </c>
      <c r="R805" s="178" t="s">
        <v>2201</v>
      </c>
      <c r="S805" s="175" t="s">
        <v>1</v>
      </c>
      <c r="T805" s="175" t="s">
        <v>1</v>
      </c>
      <c r="U805" s="177">
        <v>442237.6</v>
      </c>
      <c r="V805" s="175" t="s">
        <v>1</v>
      </c>
      <c r="W805" s="177">
        <v>294825.08</v>
      </c>
      <c r="X805" s="175" t="s">
        <v>1</v>
      </c>
      <c r="Y805" s="175" t="s">
        <v>1</v>
      </c>
      <c r="Z805" s="179">
        <v>44203</v>
      </c>
    </row>
    <row r="806" spans="1:26" ht="51" x14ac:dyDescent="0.25">
      <c r="A806" s="174">
        <v>4</v>
      </c>
      <c r="B806" s="175" t="s">
        <v>2091</v>
      </c>
      <c r="C806" s="175" t="s">
        <v>2092</v>
      </c>
      <c r="D806" s="175" t="s">
        <v>40</v>
      </c>
      <c r="E806" s="176">
        <v>44174</v>
      </c>
      <c r="F806" s="175" t="s">
        <v>47</v>
      </c>
      <c r="G806" s="175" t="s">
        <v>48</v>
      </c>
      <c r="H806" s="175" t="s">
        <v>2093</v>
      </c>
      <c r="I806" s="175">
        <v>3</v>
      </c>
      <c r="J806" s="175">
        <v>33</v>
      </c>
      <c r="K806" s="177">
        <v>540540.54</v>
      </c>
      <c r="L806" s="177">
        <v>540540.54</v>
      </c>
      <c r="M806" s="177">
        <v>444810.8</v>
      </c>
      <c r="N806" s="175" t="s">
        <v>1</v>
      </c>
      <c r="O806" s="175" t="s">
        <v>1</v>
      </c>
      <c r="P806" s="175" t="s">
        <v>1</v>
      </c>
      <c r="Q806" s="177">
        <v>55189.2</v>
      </c>
      <c r="R806" s="178" t="s">
        <v>2310</v>
      </c>
      <c r="S806" s="175" t="s">
        <v>1</v>
      </c>
      <c r="T806" s="175" t="s">
        <v>1</v>
      </c>
      <c r="U806" s="177">
        <v>524324.31999999995</v>
      </c>
      <c r="V806" s="177">
        <v>24324.32</v>
      </c>
      <c r="W806" s="177">
        <v>16216.22</v>
      </c>
      <c r="X806" s="175" t="s">
        <v>1</v>
      </c>
      <c r="Y806" s="175" t="s">
        <v>1</v>
      </c>
      <c r="Z806" s="179">
        <v>44203</v>
      </c>
    </row>
    <row r="807" spans="1:26" ht="38.25" x14ac:dyDescent="0.25">
      <c r="A807" s="174">
        <v>4</v>
      </c>
      <c r="B807" s="175" t="s">
        <v>2094</v>
      </c>
      <c r="C807" s="175" t="s">
        <v>2095</v>
      </c>
      <c r="D807" s="175" t="s">
        <v>40</v>
      </c>
      <c r="E807" s="176">
        <v>44174</v>
      </c>
      <c r="F807" s="175" t="s">
        <v>47</v>
      </c>
      <c r="G807" s="175" t="s">
        <v>48</v>
      </c>
      <c r="H807" s="175" t="s">
        <v>1552</v>
      </c>
      <c r="I807" s="175">
        <v>1</v>
      </c>
      <c r="J807" s="175">
        <v>30</v>
      </c>
      <c r="K807" s="177">
        <v>537500</v>
      </c>
      <c r="L807" s="177">
        <v>537500</v>
      </c>
      <c r="M807" s="177">
        <v>442308.75</v>
      </c>
      <c r="N807" s="175" t="s">
        <v>1</v>
      </c>
      <c r="O807" s="175" t="s">
        <v>1</v>
      </c>
      <c r="P807" s="175" t="s">
        <v>1</v>
      </c>
      <c r="Q807" s="177">
        <v>54878.75</v>
      </c>
      <c r="R807" s="178" t="s">
        <v>2310</v>
      </c>
      <c r="S807" s="175" t="s">
        <v>1</v>
      </c>
      <c r="T807" s="175" t="s">
        <v>1</v>
      </c>
      <c r="U807" s="177">
        <v>497187.5</v>
      </c>
      <c r="V807" s="175" t="s">
        <v>1</v>
      </c>
      <c r="W807" s="177">
        <v>40312.5</v>
      </c>
      <c r="X807" s="175" t="s">
        <v>1</v>
      </c>
      <c r="Y807" s="175" t="s">
        <v>1</v>
      </c>
      <c r="Z807" s="179">
        <v>44203</v>
      </c>
    </row>
    <row r="808" spans="1:26" ht="25.5" x14ac:dyDescent="0.25">
      <c r="A808" s="174">
        <v>4</v>
      </c>
      <c r="B808" s="175" t="s">
        <v>2096</v>
      </c>
      <c r="C808" s="175" t="s">
        <v>2097</v>
      </c>
      <c r="D808" s="175" t="s">
        <v>40</v>
      </c>
      <c r="E808" s="176">
        <v>44174</v>
      </c>
      <c r="F808" s="175" t="s">
        <v>54</v>
      </c>
      <c r="G808" s="175" t="s">
        <v>55</v>
      </c>
      <c r="H808" s="175" t="s">
        <v>2061</v>
      </c>
      <c r="I808" s="175">
        <v>1</v>
      </c>
      <c r="J808" s="175">
        <v>24</v>
      </c>
      <c r="K808" s="177">
        <v>568253.66</v>
      </c>
      <c r="L808" s="177">
        <v>533603.66</v>
      </c>
      <c r="M808" s="177">
        <v>493583.38</v>
      </c>
      <c r="N808" s="175" t="s">
        <v>1</v>
      </c>
      <c r="O808" s="175" t="s">
        <v>1</v>
      </c>
      <c r="P808" s="175" t="s">
        <v>1</v>
      </c>
      <c r="Q808" s="175" t="s">
        <v>1</v>
      </c>
      <c r="R808" s="178" t="s">
        <v>2201</v>
      </c>
      <c r="S808" s="175" t="s">
        <v>1</v>
      </c>
      <c r="T808" s="175" t="s">
        <v>1</v>
      </c>
      <c r="U808" s="177">
        <v>493583.38</v>
      </c>
      <c r="V808" s="175" t="s">
        <v>1</v>
      </c>
      <c r="W808" s="177">
        <v>40020.28</v>
      </c>
      <c r="X808" s="175" t="s">
        <v>1</v>
      </c>
      <c r="Y808" s="177">
        <v>34650</v>
      </c>
      <c r="Z808" s="179">
        <v>44203</v>
      </c>
    </row>
    <row r="809" spans="1:26" ht="38.25" x14ac:dyDescent="0.25">
      <c r="A809" s="174">
        <v>4</v>
      </c>
      <c r="B809" s="175" t="s">
        <v>2098</v>
      </c>
      <c r="C809" s="175" t="s">
        <v>2099</v>
      </c>
      <c r="D809" s="175" t="s">
        <v>40</v>
      </c>
      <c r="E809" s="176">
        <v>44174</v>
      </c>
      <c r="F809" s="175" t="s">
        <v>36</v>
      </c>
      <c r="G809" s="175" t="s">
        <v>37</v>
      </c>
      <c r="H809" s="175" t="s">
        <v>315</v>
      </c>
      <c r="I809" s="175">
        <v>2</v>
      </c>
      <c r="J809" s="175">
        <v>35</v>
      </c>
      <c r="K809" s="177">
        <v>480000</v>
      </c>
      <c r="L809" s="177">
        <v>480000</v>
      </c>
      <c r="M809" s="177">
        <v>394991.98</v>
      </c>
      <c r="N809" s="175" t="s">
        <v>1</v>
      </c>
      <c r="O809" s="175" t="s">
        <v>1</v>
      </c>
      <c r="P809" s="175" t="s">
        <v>1</v>
      </c>
      <c r="Q809" s="177">
        <v>49008.01</v>
      </c>
      <c r="R809" s="178" t="s">
        <v>2310</v>
      </c>
      <c r="S809" s="175" t="s">
        <v>1</v>
      </c>
      <c r="T809" s="175" t="s">
        <v>1</v>
      </c>
      <c r="U809" s="177">
        <v>480000</v>
      </c>
      <c r="V809" s="177">
        <v>36000.01</v>
      </c>
      <c r="W809" s="175" t="s">
        <v>1</v>
      </c>
      <c r="X809" s="175" t="s">
        <v>1</v>
      </c>
      <c r="Y809" s="175" t="s">
        <v>1</v>
      </c>
      <c r="Z809" s="179">
        <v>44203</v>
      </c>
    </row>
    <row r="810" spans="1:26" ht="51" x14ac:dyDescent="0.25">
      <c r="A810" s="174">
        <v>4</v>
      </c>
      <c r="B810" s="175" t="s">
        <v>2100</v>
      </c>
      <c r="C810" s="175" t="s">
        <v>2101</v>
      </c>
      <c r="D810" s="175" t="s">
        <v>40</v>
      </c>
      <c r="E810" s="176">
        <v>44124</v>
      </c>
      <c r="F810" s="175" t="s">
        <v>898</v>
      </c>
      <c r="G810" s="175" t="s">
        <v>899</v>
      </c>
      <c r="H810" s="175" t="s">
        <v>2102</v>
      </c>
      <c r="I810" s="175">
        <v>1</v>
      </c>
      <c r="J810" s="175">
        <v>30</v>
      </c>
      <c r="K810" s="177">
        <v>669042.07999999996</v>
      </c>
      <c r="L810" s="177">
        <v>645942.07999999996</v>
      </c>
      <c r="M810" s="177">
        <v>496327.06</v>
      </c>
      <c r="N810" s="175" t="s">
        <v>1</v>
      </c>
      <c r="O810" s="175" t="s">
        <v>1</v>
      </c>
      <c r="P810" s="175" t="s">
        <v>1</v>
      </c>
      <c r="Q810" s="175" t="s">
        <v>1</v>
      </c>
      <c r="R810" s="178" t="s">
        <v>2201</v>
      </c>
      <c r="S810" s="175" t="s">
        <v>1</v>
      </c>
      <c r="T810" s="175" t="s">
        <v>1</v>
      </c>
      <c r="U810" s="177">
        <v>496327.06</v>
      </c>
      <c r="V810" s="175" t="s">
        <v>1</v>
      </c>
      <c r="W810" s="177">
        <v>149615.01999999999</v>
      </c>
      <c r="X810" s="177">
        <v>23100</v>
      </c>
      <c r="Y810" s="175" t="s">
        <v>1</v>
      </c>
      <c r="Z810" s="179">
        <v>44203</v>
      </c>
    </row>
    <row r="811" spans="1:26" ht="25.5" x14ac:dyDescent="0.25">
      <c r="A811" s="174">
        <v>4</v>
      </c>
      <c r="B811" s="175" t="s">
        <v>2103</v>
      </c>
      <c r="C811" s="175" t="s">
        <v>2104</v>
      </c>
      <c r="D811" s="175" t="s">
        <v>40</v>
      </c>
      <c r="E811" s="176">
        <v>44167</v>
      </c>
      <c r="F811" s="175" t="s">
        <v>47</v>
      </c>
      <c r="G811" s="175" t="s">
        <v>48</v>
      </c>
      <c r="H811" s="175" t="s">
        <v>2105</v>
      </c>
      <c r="I811" s="175">
        <v>2</v>
      </c>
      <c r="J811" s="175">
        <v>27</v>
      </c>
      <c r="K811" s="177">
        <v>540540.54</v>
      </c>
      <c r="L811" s="177">
        <v>540540.54</v>
      </c>
      <c r="M811" s="177">
        <v>444810.81</v>
      </c>
      <c r="N811" s="175" t="s">
        <v>1</v>
      </c>
      <c r="O811" s="175" t="s">
        <v>1</v>
      </c>
      <c r="P811" s="175" t="s">
        <v>1</v>
      </c>
      <c r="Q811" s="177">
        <v>55189.19</v>
      </c>
      <c r="R811" s="178" t="s">
        <v>2310</v>
      </c>
      <c r="S811" s="175" t="s">
        <v>1</v>
      </c>
      <c r="T811" s="175" t="s">
        <v>1</v>
      </c>
      <c r="U811" s="177">
        <v>506690.73</v>
      </c>
      <c r="V811" s="177">
        <v>6690.73</v>
      </c>
      <c r="W811" s="177">
        <v>33849.81</v>
      </c>
      <c r="X811" s="175" t="s">
        <v>1</v>
      </c>
      <c r="Y811" s="175" t="s">
        <v>1</v>
      </c>
      <c r="Z811" s="179">
        <v>44203</v>
      </c>
    </row>
    <row r="812" spans="1:26" ht="25.5" x14ac:dyDescent="0.25">
      <c r="A812" s="174">
        <v>4</v>
      </c>
      <c r="B812" s="175" t="s">
        <v>2106</v>
      </c>
      <c r="C812" s="175" t="s">
        <v>2107</v>
      </c>
      <c r="D812" s="175" t="s">
        <v>40</v>
      </c>
      <c r="E812" s="176">
        <v>44174</v>
      </c>
      <c r="F812" s="175" t="s">
        <v>47</v>
      </c>
      <c r="G812" s="175" t="s">
        <v>48</v>
      </c>
      <c r="H812" s="175" t="s">
        <v>1671</v>
      </c>
      <c r="I812" s="175">
        <v>2</v>
      </c>
      <c r="J812" s="175">
        <v>32</v>
      </c>
      <c r="K812" s="177">
        <v>537500</v>
      </c>
      <c r="L812" s="177">
        <v>537500</v>
      </c>
      <c r="M812" s="177">
        <v>442308.75</v>
      </c>
      <c r="N812" s="175" t="s">
        <v>1</v>
      </c>
      <c r="O812" s="175" t="s">
        <v>1</v>
      </c>
      <c r="P812" s="175" t="s">
        <v>1</v>
      </c>
      <c r="Q812" s="177">
        <v>54878.75</v>
      </c>
      <c r="R812" s="178" t="s">
        <v>2310</v>
      </c>
      <c r="S812" s="175" t="s">
        <v>1</v>
      </c>
      <c r="T812" s="175" t="s">
        <v>1</v>
      </c>
      <c r="U812" s="177">
        <v>505250</v>
      </c>
      <c r="V812" s="177">
        <v>8062.5</v>
      </c>
      <c r="W812" s="177">
        <v>32250</v>
      </c>
      <c r="X812" s="175" t="s">
        <v>1</v>
      </c>
      <c r="Y812" s="175" t="s">
        <v>1</v>
      </c>
      <c r="Z812" s="179">
        <v>44203</v>
      </c>
    </row>
    <row r="813" spans="1:26" ht="25.5" x14ac:dyDescent="0.25">
      <c r="A813" s="174">
        <v>4</v>
      </c>
      <c r="B813" s="175" t="s">
        <v>2108</v>
      </c>
      <c r="C813" s="175" t="s">
        <v>2109</v>
      </c>
      <c r="D813" s="175" t="s">
        <v>40</v>
      </c>
      <c r="E813" s="176">
        <v>44167</v>
      </c>
      <c r="F813" s="175" t="s">
        <v>2110</v>
      </c>
      <c r="G813" s="175" t="s">
        <v>2111</v>
      </c>
      <c r="H813" s="175"/>
      <c r="I813" s="175">
        <v>2</v>
      </c>
      <c r="J813" s="175">
        <v>33</v>
      </c>
      <c r="K813" s="177">
        <v>754421.45</v>
      </c>
      <c r="L813" s="177">
        <v>683423.81</v>
      </c>
      <c r="M813" s="177">
        <v>499975.39</v>
      </c>
      <c r="N813" s="175" t="s">
        <v>1</v>
      </c>
      <c r="O813" s="175" t="s">
        <v>1</v>
      </c>
      <c r="P813" s="175" t="s">
        <v>1</v>
      </c>
      <c r="Q813" s="175" t="s">
        <v>1</v>
      </c>
      <c r="R813" s="178" t="s">
        <v>2201</v>
      </c>
      <c r="S813" s="175" t="s">
        <v>1</v>
      </c>
      <c r="T813" s="175" t="s">
        <v>1</v>
      </c>
      <c r="U813" s="177">
        <v>499975.39</v>
      </c>
      <c r="V813" s="175" t="s">
        <v>1</v>
      </c>
      <c r="W813" s="177">
        <v>183448.42</v>
      </c>
      <c r="X813" s="175" t="s">
        <v>1</v>
      </c>
      <c r="Y813" s="177">
        <v>70997.64</v>
      </c>
      <c r="Z813" s="179">
        <v>44203</v>
      </c>
    </row>
    <row r="814" spans="1:26" ht="76.5" x14ac:dyDescent="0.25">
      <c r="A814" s="174">
        <v>4</v>
      </c>
      <c r="B814" s="175" t="s">
        <v>2112</v>
      </c>
      <c r="C814" s="175" t="s">
        <v>2113</v>
      </c>
      <c r="D814" s="175" t="s">
        <v>40</v>
      </c>
      <c r="E814" s="176">
        <v>44172</v>
      </c>
      <c r="F814" s="175" t="s">
        <v>837</v>
      </c>
      <c r="G814" s="175" t="s">
        <v>838</v>
      </c>
      <c r="H814" s="175" t="s">
        <v>2114</v>
      </c>
      <c r="I814" s="175">
        <v>2</v>
      </c>
      <c r="J814" s="175">
        <v>30</v>
      </c>
      <c r="K814" s="177">
        <v>768759.92</v>
      </c>
      <c r="L814" s="177">
        <v>741807.18</v>
      </c>
      <c r="M814" s="177">
        <v>480765.23</v>
      </c>
      <c r="N814" s="175" t="s">
        <v>1</v>
      </c>
      <c r="O814" s="175" t="s">
        <v>1</v>
      </c>
      <c r="P814" s="175" t="s">
        <v>1</v>
      </c>
      <c r="Q814" s="175" t="s">
        <v>1</v>
      </c>
      <c r="R814" s="178" t="s">
        <v>2201</v>
      </c>
      <c r="S814" s="175" t="s">
        <v>1</v>
      </c>
      <c r="T814" s="175" t="s">
        <v>1</v>
      </c>
      <c r="U814" s="177">
        <v>480765.23</v>
      </c>
      <c r="V814" s="175" t="s">
        <v>1</v>
      </c>
      <c r="W814" s="177">
        <v>261041.95</v>
      </c>
      <c r="X814" s="175" t="s">
        <v>1</v>
      </c>
      <c r="Y814" s="177">
        <v>26952.74</v>
      </c>
      <c r="Z814" s="179">
        <v>44203</v>
      </c>
    </row>
    <row r="815" spans="1:26" ht="89.25" x14ac:dyDescent="0.25">
      <c r="A815" s="174">
        <v>4</v>
      </c>
      <c r="B815" s="175" t="s">
        <v>2115</v>
      </c>
      <c r="C815" s="175" t="s">
        <v>2116</v>
      </c>
      <c r="D815" s="175" t="s">
        <v>2342</v>
      </c>
      <c r="E815" s="176">
        <v>44175</v>
      </c>
      <c r="F815" s="175" t="s">
        <v>273</v>
      </c>
      <c r="G815" s="175" t="s">
        <v>274</v>
      </c>
      <c r="H815" s="175" t="s">
        <v>2117</v>
      </c>
      <c r="I815" s="175">
        <v>4</v>
      </c>
      <c r="J815" s="175">
        <v>35</v>
      </c>
      <c r="K815" s="177">
        <v>500827.05</v>
      </c>
      <c r="L815" s="177">
        <v>500827.05</v>
      </c>
      <c r="M815" s="177">
        <v>412130.59</v>
      </c>
      <c r="N815" s="175" t="s">
        <v>1</v>
      </c>
      <c r="O815" s="175" t="s">
        <v>1</v>
      </c>
      <c r="P815" s="175" t="s">
        <v>1</v>
      </c>
      <c r="Q815" s="177">
        <v>51134.43</v>
      </c>
      <c r="R815" s="178" t="s">
        <v>2310</v>
      </c>
      <c r="S815" s="175" t="s">
        <v>1</v>
      </c>
      <c r="T815" s="175" t="s">
        <v>1</v>
      </c>
      <c r="U815" s="177">
        <v>463265.02</v>
      </c>
      <c r="V815" s="175" t="s">
        <v>1</v>
      </c>
      <c r="W815" s="177">
        <v>37562.03</v>
      </c>
      <c r="X815" s="175" t="s">
        <v>1</v>
      </c>
      <c r="Y815" s="175" t="s">
        <v>1</v>
      </c>
      <c r="Z815" s="179">
        <v>44203</v>
      </c>
    </row>
    <row r="816" spans="1:26" ht="51" x14ac:dyDescent="0.25">
      <c r="A816" s="174">
        <v>4</v>
      </c>
      <c r="B816" s="175" t="s">
        <v>2118</v>
      </c>
      <c r="C816" s="175" t="s">
        <v>2119</v>
      </c>
      <c r="D816" s="175" t="s">
        <v>40</v>
      </c>
      <c r="E816" s="176">
        <v>44174</v>
      </c>
      <c r="F816" s="175" t="s">
        <v>2325</v>
      </c>
      <c r="G816" s="175" t="s">
        <v>136</v>
      </c>
      <c r="H816" s="175" t="s">
        <v>2088</v>
      </c>
      <c r="I816" s="175">
        <v>1</v>
      </c>
      <c r="J816" s="175">
        <v>30</v>
      </c>
      <c r="K816" s="177">
        <v>540540</v>
      </c>
      <c r="L816" s="177">
        <v>540540</v>
      </c>
      <c r="M816" s="177">
        <v>444810.6</v>
      </c>
      <c r="N816" s="175" t="s">
        <v>1</v>
      </c>
      <c r="O816" s="175" t="s">
        <v>1</v>
      </c>
      <c r="P816" s="175" t="s">
        <v>1</v>
      </c>
      <c r="Q816" s="177">
        <v>55189</v>
      </c>
      <c r="R816" s="178" t="s">
        <v>2310</v>
      </c>
      <c r="S816" s="175" t="s">
        <v>1</v>
      </c>
      <c r="T816" s="175" t="s">
        <v>1</v>
      </c>
      <c r="U816" s="177">
        <v>524323.80000000005</v>
      </c>
      <c r="V816" s="177">
        <v>24324.2</v>
      </c>
      <c r="W816" s="177">
        <v>16216.2</v>
      </c>
      <c r="X816" s="175" t="s">
        <v>1</v>
      </c>
      <c r="Y816" s="175" t="s">
        <v>1</v>
      </c>
      <c r="Z816" s="179">
        <v>44203</v>
      </c>
    </row>
    <row r="817" spans="1:26" ht="25.5" x14ac:dyDescent="0.25">
      <c r="A817" s="174">
        <v>4</v>
      </c>
      <c r="B817" s="175" t="s">
        <v>2120</v>
      </c>
      <c r="C817" s="175" t="s">
        <v>2121</v>
      </c>
      <c r="D817" s="175" t="s">
        <v>40</v>
      </c>
      <c r="E817" s="176">
        <v>44174</v>
      </c>
      <c r="F817" s="175" t="s">
        <v>47</v>
      </c>
      <c r="G817" s="175" t="s">
        <v>48</v>
      </c>
      <c r="H817" s="175" t="s">
        <v>2122</v>
      </c>
      <c r="I817" s="175">
        <v>2</v>
      </c>
      <c r="J817" s="175">
        <v>35</v>
      </c>
      <c r="K817" s="177">
        <v>537000</v>
      </c>
      <c r="L817" s="177">
        <v>537000</v>
      </c>
      <c r="M817" s="177">
        <v>441897</v>
      </c>
      <c r="N817" s="175" t="s">
        <v>1</v>
      </c>
      <c r="O817" s="175" t="s">
        <v>1</v>
      </c>
      <c r="P817" s="175" t="s">
        <v>1</v>
      </c>
      <c r="Q817" s="177">
        <v>54828</v>
      </c>
      <c r="R817" s="178" t="s">
        <v>2310</v>
      </c>
      <c r="S817" s="175" t="s">
        <v>1</v>
      </c>
      <c r="T817" s="175" t="s">
        <v>1</v>
      </c>
      <c r="U817" s="177">
        <v>510150</v>
      </c>
      <c r="V817" s="177">
        <v>13425</v>
      </c>
      <c r="W817" s="177">
        <v>26850</v>
      </c>
      <c r="X817" s="175" t="s">
        <v>1</v>
      </c>
      <c r="Y817" s="175" t="s">
        <v>1</v>
      </c>
      <c r="Z817" s="179">
        <v>44203</v>
      </c>
    </row>
    <row r="818" spans="1:26" ht="38.25" x14ac:dyDescent="0.25">
      <c r="A818" s="174">
        <v>4</v>
      </c>
      <c r="B818" s="175" t="s">
        <v>2123</v>
      </c>
      <c r="C818" s="175" t="s">
        <v>2124</v>
      </c>
      <c r="D818" s="175" t="s">
        <v>40</v>
      </c>
      <c r="E818" s="176">
        <v>44174</v>
      </c>
      <c r="F818" s="175" t="s">
        <v>130</v>
      </c>
      <c r="G818" s="175" t="s">
        <v>131</v>
      </c>
      <c r="H818" s="175" t="s">
        <v>2125</v>
      </c>
      <c r="I818" s="175">
        <v>1</v>
      </c>
      <c r="J818" s="175">
        <v>18</v>
      </c>
      <c r="K818" s="177">
        <v>532934.71</v>
      </c>
      <c r="L818" s="177">
        <v>532934.71</v>
      </c>
      <c r="M818" s="177">
        <v>438551.96</v>
      </c>
      <c r="N818" s="175" t="s">
        <v>1</v>
      </c>
      <c r="O818" s="175" t="s">
        <v>1</v>
      </c>
      <c r="P818" s="175" t="s">
        <v>1</v>
      </c>
      <c r="Q818" s="177">
        <v>54412.639999999999</v>
      </c>
      <c r="R818" s="178" t="s">
        <v>2310</v>
      </c>
      <c r="S818" s="175" t="s">
        <v>1</v>
      </c>
      <c r="T818" s="175" t="s">
        <v>1</v>
      </c>
      <c r="U818" s="177">
        <v>492964.6</v>
      </c>
      <c r="V818" s="175" t="s">
        <v>1</v>
      </c>
      <c r="W818" s="177">
        <v>39970.11</v>
      </c>
      <c r="X818" s="175" t="s">
        <v>1</v>
      </c>
      <c r="Y818" s="175" t="s">
        <v>1</v>
      </c>
      <c r="Z818" s="179">
        <v>44203</v>
      </c>
    </row>
    <row r="819" spans="1:26" ht="51" x14ac:dyDescent="0.25">
      <c r="A819" s="174">
        <v>4</v>
      </c>
      <c r="B819" s="175" t="s">
        <v>2126</v>
      </c>
      <c r="C819" s="175" t="s">
        <v>2127</v>
      </c>
      <c r="D819" s="175" t="s">
        <v>40</v>
      </c>
      <c r="E819" s="176">
        <v>44167</v>
      </c>
      <c r="F819" s="175" t="s">
        <v>47</v>
      </c>
      <c r="G819" s="175" t="s">
        <v>48</v>
      </c>
      <c r="H819" s="175" t="s">
        <v>2128</v>
      </c>
      <c r="I819" s="175">
        <v>2</v>
      </c>
      <c r="J819" s="175">
        <v>30</v>
      </c>
      <c r="K819" s="177">
        <v>540000</v>
      </c>
      <c r="L819" s="177">
        <v>540000</v>
      </c>
      <c r="M819" s="177">
        <v>444366</v>
      </c>
      <c r="N819" s="175" t="s">
        <v>1</v>
      </c>
      <c r="O819" s="175" t="s">
        <v>1</v>
      </c>
      <c r="P819" s="175" t="s">
        <v>1</v>
      </c>
      <c r="Q819" s="177">
        <v>55134</v>
      </c>
      <c r="R819" s="178" t="s">
        <v>2310</v>
      </c>
      <c r="S819" s="175" t="s">
        <v>1</v>
      </c>
      <c r="T819" s="175" t="s">
        <v>1</v>
      </c>
      <c r="U819" s="177">
        <v>499500</v>
      </c>
      <c r="V819" s="175" t="s">
        <v>1</v>
      </c>
      <c r="W819" s="177">
        <v>40500</v>
      </c>
      <c r="X819" s="175" t="s">
        <v>1</v>
      </c>
      <c r="Y819" s="175" t="s">
        <v>1</v>
      </c>
      <c r="Z819" s="179">
        <v>44203</v>
      </c>
    </row>
    <row r="820" spans="1:26" ht="76.5" x14ac:dyDescent="0.25">
      <c r="A820" s="174">
        <v>4</v>
      </c>
      <c r="B820" s="175" t="s">
        <v>2129</v>
      </c>
      <c r="C820" s="175" t="s">
        <v>2130</v>
      </c>
      <c r="D820" s="175" t="s">
        <v>40</v>
      </c>
      <c r="E820" s="176">
        <v>44174</v>
      </c>
      <c r="F820" s="175" t="s">
        <v>54</v>
      </c>
      <c r="G820" s="175" t="s">
        <v>55</v>
      </c>
      <c r="H820" s="175"/>
      <c r="I820" s="175">
        <v>2</v>
      </c>
      <c r="J820" s="175">
        <v>35</v>
      </c>
      <c r="K820" s="177">
        <v>472302</v>
      </c>
      <c r="L820" s="177">
        <v>472302</v>
      </c>
      <c r="M820" s="177">
        <v>436879.33</v>
      </c>
      <c r="N820" s="175" t="s">
        <v>1</v>
      </c>
      <c r="O820" s="175" t="s">
        <v>1</v>
      </c>
      <c r="P820" s="175" t="s">
        <v>1</v>
      </c>
      <c r="Q820" s="175" t="s">
        <v>1</v>
      </c>
      <c r="R820" s="178" t="s">
        <v>2201</v>
      </c>
      <c r="S820" s="175" t="s">
        <v>1</v>
      </c>
      <c r="T820" s="175" t="s">
        <v>1</v>
      </c>
      <c r="U820" s="177">
        <v>436879.33</v>
      </c>
      <c r="V820" s="175" t="s">
        <v>1</v>
      </c>
      <c r="W820" s="177">
        <v>35422.67</v>
      </c>
      <c r="X820" s="175" t="s">
        <v>1</v>
      </c>
      <c r="Y820" s="175" t="s">
        <v>1</v>
      </c>
      <c r="Z820" s="179">
        <v>44203</v>
      </c>
    </row>
    <row r="821" spans="1:26" ht="63.75" x14ac:dyDescent="0.25">
      <c r="A821" s="174">
        <v>4</v>
      </c>
      <c r="B821" s="175" t="s">
        <v>2131</v>
      </c>
      <c r="C821" s="175" t="s">
        <v>2132</v>
      </c>
      <c r="D821" s="175" t="s">
        <v>40</v>
      </c>
      <c r="E821" s="176">
        <v>44167</v>
      </c>
      <c r="F821" s="175" t="s">
        <v>1296</v>
      </c>
      <c r="G821" s="175" t="s">
        <v>1297</v>
      </c>
      <c r="H821" s="175"/>
      <c r="I821" s="175">
        <v>1</v>
      </c>
      <c r="J821" s="175">
        <v>31</v>
      </c>
      <c r="K821" s="177">
        <v>608986.26</v>
      </c>
      <c r="L821" s="177">
        <v>539434.43000000005</v>
      </c>
      <c r="M821" s="177">
        <v>412667.33</v>
      </c>
      <c r="N821" s="175" t="s">
        <v>1</v>
      </c>
      <c r="O821" s="175" t="s">
        <v>1</v>
      </c>
      <c r="P821" s="175" t="s">
        <v>1</v>
      </c>
      <c r="Q821" s="175" t="s">
        <v>1</v>
      </c>
      <c r="R821" s="178" t="s">
        <v>2201</v>
      </c>
      <c r="S821" s="175" t="s">
        <v>1</v>
      </c>
      <c r="T821" s="175" t="s">
        <v>1</v>
      </c>
      <c r="U821" s="177">
        <v>412667.33</v>
      </c>
      <c r="V821" s="175" t="s">
        <v>1</v>
      </c>
      <c r="W821" s="177">
        <v>126767.1</v>
      </c>
      <c r="X821" s="175" t="s">
        <v>1</v>
      </c>
      <c r="Y821" s="177">
        <v>69551.83</v>
      </c>
      <c r="Z821" s="179">
        <v>44203</v>
      </c>
    </row>
    <row r="822" spans="1:26" ht="25.5" x14ac:dyDescent="0.25">
      <c r="A822" s="174">
        <v>4</v>
      </c>
      <c r="B822" s="175" t="s">
        <v>2133</v>
      </c>
      <c r="C822" s="175" t="s">
        <v>2134</v>
      </c>
      <c r="D822" s="175" t="s">
        <v>40</v>
      </c>
      <c r="E822" s="176">
        <v>44174</v>
      </c>
      <c r="F822" s="175" t="s">
        <v>301</v>
      </c>
      <c r="G822" s="175" t="s">
        <v>302</v>
      </c>
      <c r="H822" s="175" t="s">
        <v>1662</v>
      </c>
      <c r="I822" s="175">
        <v>1</v>
      </c>
      <c r="J822" s="175">
        <v>33</v>
      </c>
      <c r="K822" s="177">
        <v>540476.75</v>
      </c>
      <c r="L822" s="177">
        <v>540476.75</v>
      </c>
      <c r="M822" s="177">
        <v>444758.32</v>
      </c>
      <c r="N822" s="175" t="s">
        <v>1</v>
      </c>
      <c r="O822" s="175" t="s">
        <v>1</v>
      </c>
      <c r="P822" s="175" t="s">
        <v>1</v>
      </c>
      <c r="Q822" s="177">
        <v>55182.68</v>
      </c>
      <c r="R822" s="178" t="s">
        <v>2310</v>
      </c>
      <c r="S822" s="175" t="s">
        <v>1</v>
      </c>
      <c r="T822" s="175" t="s">
        <v>1</v>
      </c>
      <c r="U822" s="177">
        <v>499941</v>
      </c>
      <c r="V822" s="175" t="s">
        <v>1</v>
      </c>
      <c r="W822" s="177">
        <v>40535.75</v>
      </c>
      <c r="X822" s="175" t="s">
        <v>1</v>
      </c>
      <c r="Y822" s="175" t="s">
        <v>1</v>
      </c>
      <c r="Z822" s="179">
        <v>44203</v>
      </c>
    </row>
    <row r="823" spans="1:26" ht="51" x14ac:dyDescent="0.25">
      <c r="A823" s="174">
        <v>4</v>
      </c>
      <c r="B823" s="175" t="s">
        <v>2135</v>
      </c>
      <c r="C823" s="175" t="s">
        <v>2136</v>
      </c>
      <c r="D823" s="175" t="s">
        <v>40</v>
      </c>
      <c r="E823" s="176">
        <v>44124</v>
      </c>
      <c r="F823" s="175" t="s">
        <v>2137</v>
      </c>
      <c r="G823" s="175" t="s">
        <v>2138</v>
      </c>
      <c r="H823" s="175" t="s">
        <v>2139</v>
      </c>
      <c r="I823" s="175">
        <v>1</v>
      </c>
      <c r="J823" s="175">
        <v>12</v>
      </c>
      <c r="K823" s="177">
        <v>644000</v>
      </c>
      <c r="L823" s="177">
        <v>644000</v>
      </c>
      <c r="M823" s="177">
        <v>431900</v>
      </c>
      <c r="N823" s="175" t="s">
        <v>1</v>
      </c>
      <c r="O823" s="175" t="s">
        <v>1</v>
      </c>
      <c r="P823" s="175" t="s">
        <v>1</v>
      </c>
      <c r="Q823" s="175" t="s">
        <v>1</v>
      </c>
      <c r="R823" s="178" t="s">
        <v>2201</v>
      </c>
      <c r="S823" s="175" t="s">
        <v>1</v>
      </c>
      <c r="T823" s="175" t="s">
        <v>1</v>
      </c>
      <c r="U823" s="177">
        <v>431900</v>
      </c>
      <c r="V823" s="175" t="s">
        <v>1</v>
      </c>
      <c r="W823" s="177">
        <v>212100</v>
      </c>
      <c r="X823" s="175" t="s">
        <v>1</v>
      </c>
      <c r="Y823" s="175" t="s">
        <v>1</v>
      </c>
      <c r="Z823" s="179">
        <v>44203</v>
      </c>
    </row>
    <row r="824" spans="1:26" ht="76.5" x14ac:dyDescent="0.25">
      <c r="A824" s="174">
        <v>4</v>
      </c>
      <c r="B824" s="175" t="s">
        <v>2140</v>
      </c>
      <c r="C824" s="175" t="s">
        <v>1641</v>
      </c>
      <c r="D824" s="175" t="s">
        <v>40</v>
      </c>
      <c r="E824" s="176">
        <v>44174</v>
      </c>
      <c r="F824" s="175" t="s">
        <v>489</v>
      </c>
      <c r="G824" s="175" t="s">
        <v>490</v>
      </c>
      <c r="H824" s="175" t="s">
        <v>2345</v>
      </c>
      <c r="I824" s="175">
        <v>4</v>
      </c>
      <c r="J824" s="175">
        <v>33</v>
      </c>
      <c r="K824" s="177">
        <v>536832.68999999994</v>
      </c>
      <c r="L824" s="177">
        <v>536832.68999999994</v>
      </c>
      <c r="M824" s="177">
        <v>441759.62</v>
      </c>
      <c r="N824" s="175" t="s">
        <v>1</v>
      </c>
      <c r="O824" s="175" t="s">
        <v>1</v>
      </c>
      <c r="P824" s="175" t="s">
        <v>1</v>
      </c>
      <c r="Q824" s="177">
        <v>54810.62</v>
      </c>
      <c r="R824" s="178" t="s">
        <v>2310</v>
      </c>
      <c r="S824" s="175" t="s">
        <v>1</v>
      </c>
      <c r="T824" s="175" t="s">
        <v>1</v>
      </c>
      <c r="U824" s="177">
        <v>520602.16</v>
      </c>
      <c r="V824" s="177">
        <v>24031.919999999998</v>
      </c>
      <c r="W824" s="177">
        <v>16230.53</v>
      </c>
      <c r="X824" s="175" t="s">
        <v>1</v>
      </c>
      <c r="Y824" s="175" t="s">
        <v>1</v>
      </c>
      <c r="Z824" s="179">
        <v>44203</v>
      </c>
    </row>
    <row r="825" spans="1:26" ht="38.25" x14ac:dyDescent="0.25">
      <c r="A825" s="174">
        <v>4</v>
      </c>
      <c r="B825" s="175" t="s">
        <v>2142</v>
      </c>
      <c r="C825" s="175" t="s">
        <v>2143</v>
      </c>
      <c r="D825" s="175" t="s">
        <v>40</v>
      </c>
      <c r="E825" s="176">
        <v>44174</v>
      </c>
      <c r="F825" s="175" t="s">
        <v>47</v>
      </c>
      <c r="G825" s="175" t="s">
        <v>48</v>
      </c>
      <c r="H825" s="175"/>
      <c r="I825" s="175">
        <v>1</v>
      </c>
      <c r="J825" s="175">
        <v>36</v>
      </c>
      <c r="K825" s="177">
        <v>540540.54</v>
      </c>
      <c r="L825" s="177">
        <v>540540.54</v>
      </c>
      <c r="M825" s="177">
        <v>312432.43</v>
      </c>
      <c r="N825" s="175" t="s">
        <v>1</v>
      </c>
      <c r="O825" s="175" t="s">
        <v>1</v>
      </c>
      <c r="P825" s="175" t="s">
        <v>1</v>
      </c>
      <c r="Q825" s="177">
        <v>187567.56</v>
      </c>
      <c r="R825" s="178" t="s">
        <v>2310</v>
      </c>
      <c r="S825" s="175" t="s">
        <v>1</v>
      </c>
      <c r="T825" s="175" t="s">
        <v>1</v>
      </c>
      <c r="U825" s="177">
        <v>513297.81</v>
      </c>
      <c r="V825" s="177">
        <v>13297.82</v>
      </c>
      <c r="W825" s="177">
        <v>27242.73</v>
      </c>
      <c r="X825" s="175" t="s">
        <v>1</v>
      </c>
      <c r="Y825" s="175" t="s">
        <v>1</v>
      </c>
      <c r="Z825" s="179">
        <v>44203</v>
      </c>
    </row>
    <row r="826" spans="1:26" ht="38.25" x14ac:dyDescent="0.25">
      <c r="A826" s="174">
        <v>4</v>
      </c>
      <c r="B826" s="175" t="s">
        <v>2144</v>
      </c>
      <c r="C826" s="175" t="s">
        <v>2145</v>
      </c>
      <c r="D826" s="175" t="s">
        <v>40</v>
      </c>
      <c r="E826" s="176">
        <v>44172</v>
      </c>
      <c r="F826" s="175" t="s">
        <v>2146</v>
      </c>
      <c r="G826" s="175" t="s">
        <v>2147</v>
      </c>
      <c r="H826" s="175"/>
      <c r="I826" s="175">
        <v>1</v>
      </c>
      <c r="J826" s="175">
        <v>24</v>
      </c>
      <c r="K826" s="177">
        <v>624800</v>
      </c>
      <c r="L826" s="177">
        <v>624800</v>
      </c>
      <c r="M826" s="177">
        <v>499840</v>
      </c>
      <c r="N826" s="175" t="s">
        <v>1</v>
      </c>
      <c r="O826" s="175" t="s">
        <v>1</v>
      </c>
      <c r="P826" s="175" t="s">
        <v>1</v>
      </c>
      <c r="Q826" s="175" t="s">
        <v>1</v>
      </c>
      <c r="R826" s="178" t="s">
        <v>2201</v>
      </c>
      <c r="S826" s="175" t="s">
        <v>1</v>
      </c>
      <c r="T826" s="175" t="s">
        <v>1</v>
      </c>
      <c r="U826" s="177">
        <v>499840</v>
      </c>
      <c r="V826" s="175" t="s">
        <v>1</v>
      </c>
      <c r="W826" s="177">
        <v>124960</v>
      </c>
      <c r="X826" s="175" t="s">
        <v>1</v>
      </c>
      <c r="Y826" s="175" t="s">
        <v>1</v>
      </c>
      <c r="Z826" s="179">
        <v>44203</v>
      </c>
    </row>
    <row r="827" spans="1:26" ht="25.5" x14ac:dyDescent="0.25">
      <c r="A827" s="174">
        <v>4</v>
      </c>
      <c r="B827" s="175" t="s">
        <v>2148</v>
      </c>
      <c r="C827" s="175" t="s">
        <v>2149</v>
      </c>
      <c r="D827" s="175" t="s">
        <v>40</v>
      </c>
      <c r="E827" s="176">
        <v>44174</v>
      </c>
      <c r="F827" s="175" t="s">
        <v>36</v>
      </c>
      <c r="G827" s="175" t="s">
        <v>37</v>
      </c>
      <c r="H827" s="175"/>
      <c r="I827" s="175">
        <v>1</v>
      </c>
      <c r="J827" s="175">
        <v>36</v>
      </c>
      <c r="K827" s="177">
        <v>497390.25</v>
      </c>
      <c r="L827" s="177">
        <v>497390.25</v>
      </c>
      <c r="M827" s="177">
        <v>422781.72</v>
      </c>
      <c r="N827" s="175" t="s">
        <v>1</v>
      </c>
      <c r="O827" s="175" t="s">
        <v>1</v>
      </c>
      <c r="P827" s="175" t="s">
        <v>1</v>
      </c>
      <c r="Q827" s="177">
        <v>37304.26</v>
      </c>
      <c r="R827" s="178" t="s">
        <v>2310</v>
      </c>
      <c r="S827" s="175" t="s">
        <v>1</v>
      </c>
      <c r="T827" s="175" t="s">
        <v>1</v>
      </c>
      <c r="U827" s="177">
        <v>497390.25</v>
      </c>
      <c r="V827" s="177">
        <v>37304.269999999997</v>
      </c>
      <c r="W827" s="175" t="s">
        <v>1</v>
      </c>
      <c r="X827" s="175" t="s">
        <v>1</v>
      </c>
      <c r="Y827" s="175" t="s">
        <v>1</v>
      </c>
      <c r="Z827" s="179">
        <v>44203</v>
      </c>
    </row>
    <row r="828" spans="1:26" ht="63.75" x14ac:dyDescent="0.25">
      <c r="A828" s="174">
        <v>4</v>
      </c>
      <c r="B828" s="175" t="s">
        <v>2150</v>
      </c>
      <c r="C828" s="175" t="s">
        <v>2151</v>
      </c>
      <c r="D828" s="175" t="s">
        <v>40</v>
      </c>
      <c r="E828" s="176">
        <v>44172</v>
      </c>
      <c r="F828" s="175" t="s">
        <v>2152</v>
      </c>
      <c r="G828" s="175" t="s">
        <v>2153</v>
      </c>
      <c r="H828" s="175"/>
      <c r="I828" s="175">
        <v>1</v>
      </c>
      <c r="J828" s="175">
        <v>33</v>
      </c>
      <c r="K828" s="177">
        <v>898964.94</v>
      </c>
      <c r="L828" s="177">
        <v>898964.94</v>
      </c>
      <c r="M828" s="177">
        <v>494430.71999999997</v>
      </c>
      <c r="N828" s="175" t="s">
        <v>1</v>
      </c>
      <c r="O828" s="175" t="s">
        <v>1</v>
      </c>
      <c r="P828" s="175" t="s">
        <v>1</v>
      </c>
      <c r="Q828" s="175" t="s">
        <v>1</v>
      </c>
      <c r="R828" s="178" t="s">
        <v>2201</v>
      </c>
      <c r="S828" s="175" t="s">
        <v>1</v>
      </c>
      <c r="T828" s="175" t="s">
        <v>1</v>
      </c>
      <c r="U828" s="177">
        <v>494430.71999999997</v>
      </c>
      <c r="V828" s="175" t="s">
        <v>1</v>
      </c>
      <c r="W828" s="177">
        <v>404534.22</v>
      </c>
      <c r="X828" s="175" t="s">
        <v>1</v>
      </c>
      <c r="Y828" s="175" t="s">
        <v>1</v>
      </c>
      <c r="Z828" s="179">
        <v>44203</v>
      </c>
    </row>
    <row r="829" spans="1:26" ht="51" x14ac:dyDescent="0.25">
      <c r="A829" s="174">
        <v>4</v>
      </c>
      <c r="B829" s="175" t="s">
        <v>2154</v>
      </c>
      <c r="C829" s="175" t="s">
        <v>2155</v>
      </c>
      <c r="D829" s="175" t="s">
        <v>40</v>
      </c>
      <c r="E829" s="176">
        <v>44172</v>
      </c>
      <c r="F829" s="175" t="s">
        <v>2156</v>
      </c>
      <c r="G829" s="175" t="s">
        <v>2157</v>
      </c>
      <c r="H829" s="175" t="s">
        <v>2158</v>
      </c>
      <c r="I829" s="175">
        <v>3</v>
      </c>
      <c r="J829" s="175">
        <v>24</v>
      </c>
      <c r="K829" s="177">
        <v>711514.68</v>
      </c>
      <c r="L829" s="177">
        <v>711514.68</v>
      </c>
      <c r="M829" s="177">
        <v>499596.67</v>
      </c>
      <c r="N829" s="175" t="s">
        <v>1</v>
      </c>
      <c r="O829" s="175" t="s">
        <v>1</v>
      </c>
      <c r="P829" s="175" t="s">
        <v>1</v>
      </c>
      <c r="Q829" s="175" t="s">
        <v>1</v>
      </c>
      <c r="R829" s="178" t="s">
        <v>2201</v>
      </c>
      <c r="S829" s="175" t="s">
        <v>1</v>
      </c>
      <c r="T829" s="175" t="s">
        <v>1</v>
      </c>
      <c r="U829" s="177">
        <v>499596.67</v>
      </c>
      <c r="V829" s="175" t="s">
        <v>1</v>
      </c>
      <c r="W829" s="177">
        <v>211918.01</v>
      </c>
      <c r="X829" s="175" t="s">
        <v>1</v>
      </c>
      <c r="Y829" s="175" t="s">
        <v>1</v>
      </c>
      <c r="Z829" s="179">
        <v>44203</v>
      </c>
    </row>
    <row r="830" spans="1:26" ht="51" x14ac:dyDescent="0.25">
      <c r="A830" s="174">
        <v>4</v>
      </c>
      <c r="B830" s="175" t="s">
        <v>2159</v>
      </c>
      <c r="C830" s="175" t="s">
        <v>2160</v>
      </c>
      <c r="D830" s="175" t="s">
        <v>40</v>
      </c>
      <c r="E830" s="176">
        <v>44172</v>
      </c>
      <c r="F830" s="175" t="s">
        <v>1285</v>
      </c>
      <c r="G830" s="175" t="s">
        <v>1286</v>
      </c>
      <c r="H830" s="175"/>
      <c r="I830" s="175">
        <v>3</v>
      </c>
      <c r="J830" s="175">
        <v>35</v>
      </c>
      <c r="K830" s="177">
        <v>524004.58</v>
      </c>
      <c r="L830" s="177">
        <v>504982.15</v>
      </c>
      <c r="M830" s="177">
        <v>384284.45</v>
      </c>
      <c r="N830" s="175" t="s">
        <v>1</v>
      </c>
      <c r="O830" s="175" t="s">
        <v>1</v>
      </c>
      <c r="P830" s="175" t="s">
        <v>1</v>
      </c>
      <c r="Q830" s="175" t="s">
        <v>1</v>
      </c>
      <c r="R830" s="178" t="s">
        <v>2201</v>
      </c>
      <c r="S830" s="175" t="s">
        <v>1</v>
      </c>
      <c r="T830" s="175" t="s">
        <v>1</v>
      </c>
      <c r="U830" s="177">
        <v>384284.45</v>
      </c>
      <c r="V830" s="175" t="s">
        <v>1</v>
      </c>
      <c r="W830" s="177">
        <v>120697.7</v>
      </c>
      <c r="X830" s="177">
        <v>19022.43</v>
      </c>
      <c r="Y830" s="175" t="s">
        <v>1</v>
      </c>
      <c r="Z830" s="179">
        <v>44203</v>
      </c>
    </row>
    <row r="831" spans="1:26" ht="51" x14ac:dyDescent="0.25">
      <c r="A831" s="174">
        <v>4</v>
      </c>
      <c r="B831" s="175" t="s">
        <v>2161</v>
      </c>
      <c r="C831" s="175" t="s">
        <v>2162</v>
      </c>
      <c r="D831" s="175" t="s">
        <v>40</v>
      </c>
      <c r="E831" s="176">
        <v>44174</v>
      </c>
      <c r="F831" s="175" t="s">
        <v>485</v>
      </c>
      <c r="G831" s="175" t="s">
        <v>486</v>
      </c>
      <c r="H831" s="175" t="s">
        <v>2163</v>
      </c>
      <c r="I831" s="175">
        <v>3</v>
      </c>
      <c r="J831" s="175">
        <v>33</v>
      </c>
      <c r="K831" s="177">
        <v>539577.35</v>
      </c>
      <c r="L831" s="177">
        <v>539577.35</v>
      </c>
      <c r="M831" s="177">
        <v>444018.2</v>
      </c>
      <c r="N831" s="175" t="s">
        <v>1</v>
      </c>
      <c r="O831" s="175" t="s">
        <v>1</v>
      </c>
      <c r="P831" s="175" t="s">
        <v>1</v>
      </c>
      <c r="Q831" s="177">
        <v>55090.85</v>
      </c>
      <c r="R831" s="178" t="s">
        <v>2310</v>
      </c>
      <c r="S831" s="175" t="s">
        <v>1</v>
      </c>
      <c r="T831" s="175" t="s">
        <v>1</v>
      </c>
      <c r="U831" s="177">
        <v>539577.35</v>
      </c>
      <c r="V831" s="177">
        <v>40468.300000000003</v>
      </c>
      <c r="W831" s="175" t="s">
        <v>1</v>
      </c>
      <c r="X831" s="175" t="s">
        <v>1</v>
      </c>
      <c r="Y831" s="175" t="s">
        <v>1</v>
      </c>
      <c r="Z831" s="179">
        <v>44203</v>
      </c>
    </row>
    <row r="832" spans="1:26" ht="38.25" x14ac:dyDescent="0.25">
      <c r="A832" s="174">
        <v>4</v>
      </c>
      <c r="B832" s="175" t="s">
        <v>2164</v>
      </c>
      <c r="C832" s="175" t="s">
        <v>1675</v>
      </c>
      <c r="D832" s="175" t="s">
        <v>2342</v>
      </c>
      <c r="E832" s="176">
        <v>44175</v>
      </c>
      <c r="F832" s="175" t="s">
        <v>1676</v>
      </c>
      <c r="G832" s="175" t="s">
        <v>1677</v>
      </c>
      <c r="H832" s="175"/>
      <c r="I832" s="175">
        <v>1</v>
      </c>
      <c r="J832" s="175">
        <v>24</v>
      </c>
      <c r="K832" s="177">
        <v>3400000</v>
      </c>
      <c r="L832" s="177">
        <v>666875</v>
      </c>
      <c r="M832" s="177">
        <v>500000</v>
      </c>
      <c r="N832" s="175" t="s">
        <v>1</v>
      </c>
      <c r="O832" s="175" t="s">
        <v>1</v>
      </c>
      <c r="P832" s="175" t="s">
        <v>1</v>
      </c>
      <c r="Q832" s="175" t="s">
        <v>1</v>
      </c>
      <c r="R832" s="178" t="s">
        <v>2201</v>
      </c>
      <c r="S832" s="175" t="s">
        <v>1</v>
      </c>
      <c r="T832" s="175" t="s">
        <v>1</v>
      </c>
      <c r="U832" s="177">
        <v>500000</v>
      </c>
      <c r="V832" s="175" t="s">
        <v>1</v>
      </c>
      <c r="W832" s="177">
        <v>166875</v>
      </c>
      <c r="X832" s="175" t="s">
        <v>1</v>
      </c>
      <c r="Y832" s="177">
        <v>2733125</v>
      </c>
      <c r="Z832" s="179">
        <v>44203</v>
      </c>
    </row>
    <row r="833" spans="1:26" ht="38.25" x14ac:dyDescent="0.25">
      <c r="A833" s="174">
        <v>4</v>
      </c>
      <c r="B833" s="175" t="s">
        <v>2165</v>
      </c>
      <c r="C833" s="175" t="s">
        <v>2166</v>
      </c>
      <c r="D833" s="175" t="s">
        <v>40</v>
      </c>
      <c r="E833" s="176">
        <v>44167</v>
      </c>
      <c r="F833" s="175" t="s">
        <v>443</v>
      </c>
      <c r="G833" s="175" t="s">
        <v>444</v>
      </c>
      <c r="H833" s="175" t="s">
        <v>2167</v>
      </c>
      <c r="I833" s="175">
        <v>1</v>
      </c>
      <c r="J833" s="175">
        <v>33</v>
      </c>
      <c r="K833" s="177">
        <v>531153.4</v>
      </c>
      <c r="L833" s="177">
        <v>530146.80000000005</v>
      </c>
      <c r="M833" s="177">
        <v>436257.8</v>
      </c>
      <c r="N833" s="175" t="s">
        <v>1</v>
      </c>
      <c r="O833" s="175" t="s">
        <v>1</v>
      </c>
      <c r="P833" s="175" t="s">
        <v>1</v>
      </c>
      <c r="Q833" s="177">
        <v>54128</v>
      </c>
      <c r="R833" s="178" t="s">
        <v>2310</v>
      </c>
      <c r="S833" s="175" t="s">
        <v>1</v>
      </c>
      <c r="T833" s="175" t="s">
        <v>1</v>
      </c>
      <c r="U833" s="177">
        <v>498338</v>
      </c>
      <c r="V833" s="177">
        <v>7952.2</v>
      </c>
      <c r="W833" s="177">
        <v>31808.799999999999</v>
      </c>
      <c r="X833" s="175" t="s">
        <v>1</v>
      </c>
      <c r="Y833" s="177">
        <v>1006.6</v>
      </c>
      <c r="Z833" s="179">
        <v>44203</v>
      </c>
    </row>
    <row r="834" spans="1:26" ht="38.25" x14ac:dyDescent="0.25">
      <c r="A834" s="174">
        <v>4</v>
      </c>
      <c r="B834" s="175" t="s">
        <v>2168</v>
      </c>
      <c r="C834" s="175" t="s">
        <v>2169</v>
      </c>
      <c r="D834" s="175" t="s">
        <v>2342</v>
      </c>
      <c r="E834" s="176">
        <v>44175</v>
      </c>
      <c r="F834" s="175" t="s">
        <v>1683</v>
      </c>
      <c r="G834" s="175" t="s">
        <v>1684</v>
      </c>
      <c r="H834" s="175" t="s">
        <v>2170</v>
      </c>
      <c r="I834" s="175">
        <v>1</v>
      </c>
      <c r="J834" s="175">
        <v>30</v>
      </c>
      <c r="K834" s="177">
        <v>668860</v>
      </c>
      <c r="L834" s="177">
        <v>668860</v>
      </c>
      <c r="M834" s="177">
        <v>461475</v>
      </c>
      <c r="N834" s="175" t="s">
        <v>1</v>
      </c>
      <c r="O834" s="175" t="s">
        <v>1</v>
      </c>
      <c r="P834" s="175" t="s">
        <v>1</v>
      </c>
      <c r="Q834" s="175" t="s">
        <v>1</v>
      </c>
      <c r="R834" s="178" t="s">
        <v>2201</v>
      </c>
      <c r="S834" s="175" t="s">
        <v>1</v>
      </c>
      <c r="T834" s="175" t="s">
        <v>1</v>
      </c>
      <c r="U834" s="177">
        <v>461475</v>
      </c>
      <c r="V834" s="175" t="s">
        <v>1</v>
      </c>
      <c r="W834" s="177">
        <v>207385</v>
      </c>
      <c r="X834" s="175" t="s">
        <v>1</v>
      </c>
      <c r="Y834" s="175" t="s">
        <v>1</v>
      </c>
      <c r="Z834" s="179">
        <v>44203</v>
      </c>
    </row>
    <row r="835" spans="1:26" ht="89.25" x14ac:dyDescent="0.25">
      <c r="A835" s="174">
        <v>4</v>
      </c>
      <c r="B835" s="175" t="s">
        <v>2171</v>
      </c>
      <c r="C835" s="175" t="s">
        <v>2172</v>
      </c>
      <c r="D835" s="175" t="s">
        <v>40</v>
      </c>
      <c r="E835" s="176">
        <v>44167</v>
      </c>
      <c r="F835" s="175" t="s">
        <v>837</v>
      </c>
      <c r="G835" s="175" t="s">
        <v>838</v>
      </c>
      <c r="H835" s="175"/>
      <c r="I835" s="175">
        <v>1</v>
      </c>
      <c r="J835" s="175">
        <v>34</v>
      </c>
      <c r="K835" s="177">
        <v>752615.26</v>
      </c>
      <c r="L835" s="177">
        <v>714004.45</v>
      </c>
      <c r="M835" s="177">
        <v>499803.12</v>
      </c>
      <c r="N835" s="175" t="s">
        <v>1</v>
      </c>
      <c r="O835" s="175" t="s">
        <v>1</v>
      </c>
      <c r="P835" s="175" t="s">
        <v>1</v>
      </c>
      <c r="Q835" s="175" t="s">
        <v>1</v>
      </c>
      <c r="R835" s="178" t="s">
        <v>2201</v>
      </c>
      <c r="S835" s="175" t="s">
        <v>1</v>
      </c>
      <c r="T835" s="175" t="s">
        <v>1</v>
      </c>
      <c r="U835" s="177">
        <v>499803.12</v>
      </c>
      <c r="V835" s="175" t="s">
        <v>1</v>
      </c>
      <c r="W835" s="177">
        <v>214201.33</v>
      </c>
      <c r="X835" s="177">
        <v>38610.81</v>
      </c>
      <c r="Y835" s="175" t="s">
        <v>1</v>
      </c>
      <c r="Z835" s="179">
        <v>44203</v>
      </c>
    </row>
  </sheetData>
  <autoFilter ref="A1:Z83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9"/>
  <sheetViews>
    <sheetView topLeftCell="A9" workbookViewId="0">
      <selection activeCell="D25" sqref="D25"/>
    </sheetView>
  </sheetViews>
  <sheetFormatPr defaultRowHeight="15.75" x14ac:dyDescent="0.25"/>
  <cols>
    <col min="1" max="1" width="34.42578125" style="48" customWidth="1"/>
    <col min="2" max="2" width="15.85546875" style="65" customWidth="1"/>
    <col min="3" max="4" width="20.85546875" style="65" customWidth="1"/>
    <col min="5" max="5" width="17.28515625" style="65" customWidth="1"/>
    <col min="6" max="6" width="15.85546875" style="65" customWidth="1"/>
    <col min="7" max="7" width="13.140625" style="48" customWidth="1"/>
    <col min="8" max="8" width="12.7109375" style="48" customWidth="1"/>
    <col min="9" max="9" width="16.140625" style="48" customWidth="1"/>
    <col min="10" max="10" width="18.42578125" style="48" customWidth="1"/>
    <col min="11" max="11" width="19.85546875" style="48" customWidth="1"/>
    <col min="12" max="16384" width="9.140625" style="48"/>
  </cols>
  <sheetData>
    <row r="1" spans="1:9" x14ac:dyDescent="0.25">
      <c r="A1" s="281" t="s">
        <v>2239</v>
      </c>
      <c r="B1" s="281"/>
      <c r="C1" s="281"/>
      <c r="D1" s="281"/>
      <c r="E1" s="281"/>
      <c r="F1" s="281"/>
      <c r="G1" s="281"/>
      <c r="H1" s="281"/>
    </row>
    <row r="2" spans="1:9" ht="26.25" x14ac:dyDescent="0.25">
      <c r="A2" s="282" t="s">
        <v>2240</v>
      </c>
      <c r="B2" s="49" t="s">
        <v>2241</v>
      </c>
      <c r="C2" s="50" t="s">
        <v>19</v>
      </c>
      <c r="D2" s="50" t="s">
        <v>2187</v>
      </c>
      <c r="E2" s="51" t="s">
        <v>19</v>
      </c>
      <c r="F2" s="51" t="s">
        <v>2187</v>
      </c>
      <c r="G2" s="51" t="s">
        <v>19</v>
      </c>
      <c r="H2" s="51" t="s">
        <v>2187</v>
      </c>
    </row>
    <row r="3" spans="1:9" x14ac:dyDescent="0.25">
      <c r="A3" s="283"/>
      <c r="B3" s="52" t="s">
        <v>2242</v>
      </c>
      <c r="C3" s="53"/>
      <c r="D3" s="54"/>
      <c r="E3" s="284" t="s">
        <v>2243</v>
      </c>
      <c r="F3" s="285"/>
      <c r="G3" s="284" t="s">
        <v>2244</v>
      </c>
      <c r="H3" s="285"/>
    </row>
    <row r="4" spans="1:9" ht="31.5" x14ac:dyDescent="0.25">
      <c r="A4" s="55" t="s">
        <v>2245</v>
      </c>
      <c r="B4" s="56">
        <f>C4+D4</f>
        <v>75011.16</v>
      </c>
      <c r="C4" s="57">
        <f>GETPIVOTDATA("ERAF_kopā",$A$21,"Pārdale","pārdale 3.k. rezerves projektiem")</f>
        <v>67861.960000000006</v>
      </c>
      <c r="D4" s="57">
        <f>GETPIVOTDATA("Valsts budžets_kopā",$A$21,"Pārdale","pārdale 3.k. rezerves projektiem")</f>
        <v>7149.2000000000007</v>
      </c>
      <c r="E4" s="57">
        <f>-C4</f>
        <v>-67861.960000000006</v>
      </c>
      <c r="F4" s="57">
        <f>-D4</f>
        <v>-7149.2000000000007</v>
      </c>
      <c r="G4" s="57">
        <v>0</v>
      </c>
      <c r="H4" s="57">
        <v>0</v>
      </c>
    </row>
    <row r="5" spans="1:9" ht="31.5" x14ac:dyDescent="0.25">
      <c r="A5" s="55" t="s">
        <v>2246</v>
      </c>
      <c r="B5" s="56">
        <f>C5+D5</f>
        <v>598911.06000000006</v>
      </c>
      <c r="C5" s="57">
        <v>598911.06000000006</v>
      </c>
      <c r="D5" s="57">
        <v>0</v>
      </c>
      <c r="E5" s="57">
        <f>-C5</f>
        <v>-598911.06000000006</v>
      </c>
      <c r="F5" s="57">
        <f>D5</f>
        <v>0</v>
      </c>
      <c r="G5" s="57">
        <v>0</v>
      </c>
      <c r="H5" s="57">
        <v>0</v>
      </c>
    </row>
    <row r="6" spans="1:9" ht="47.25" x14ac:dyDescent="0.25">
      <c r="A6" s="55" t="s">
        <v>2247</v>
      </c>
      <c r="B6" s="56">
        <f>C6+D6</f>
        <v>101005.99999999999</v>
      </c>
      <c r="C6" s="57">
        <f>0.85*101006</f>
        <v>85855.099999999991</v>
      </c>
      <c r="D6" s="57">
        <f>0.15*101006</f>
        <v>15150.9</v>
      </c>
      <c r="E6" s="57">
        <f>-C6</f>
        <v>-85855.099999999991</v>
      </c>
      <c r="F6" s="57">
        <f>-D6</f>
        <v>-15150.9</v>
      </c>
      <c r="G6" s="57">
        <v>0</v>
      </c>
      <c r="H6" s="57">
        <v>0</v>
      </c>
    </row>
    <row r="7" spans="1:9" x14ac:dyDescent="0.25">
      <c r="A7" s="58" t="s">
        <v>2248</v>
      </c>
      <c r="B7" s="59">
        <f>C7+D7</f>
        <v>774928.22</v>
      </c>
      <c r="C7" s="60">
        <f>SUM(C4:C6)</f>
        <v>752628.12</v>
      </c>
      <c r="D7" s="60">
        <f>SUM(D4:D6)</f>
        <v>22300.1</v>
      </c>
      <c r="E7" s="60">
        <f t="shared" ref="E7:F7" si="0">SUM(E4:E6)</f>
        <v>-752628.12</v>
      </c>
      <c r="F7" s="60">
        <f t="shared" si="0"/>
        <v>-22300.1</v>
      </c>
      <c r="G7" s="57" t="s">
        <v>2215</v>
      </c>
      <c r="H7" s="57" t="s">
        <v>2215</v>
      </c>
    </row>
    <row r="8" spans="1:9" x14ac:dyDescent="0.25">
      <c r="A8" s="55" t="s">
        <v>2249</v>
      </c>
      <c r="B8" s="56">
        <v>1614090</v>
      </c>
      <c r="C8" s="57">
        <v>963055</v>
      </c>
      <c r="D8" s="57">
        <v>651034.80000000005</v>
      </c>
      <c r="E8" s="57">
        <f>-C8</f>
        <v>-963055</v>
      </c>
      <c r="F8" s="57">
        <f>-D8</f>
        <v>-651034.80000000005</v>
      </c>
      <c r="G8" s="286">
        <f>11000000-B8</f>
        <v>9385910</v>
      </c>
      <c r="H8" s="287"/>
    </row>
    <row r="9" spans="1:9" ht="16.5" thickBot="1" x14ac:dyDescent="0.3">
      <c r="A9" s="61" t="s">
        <v>2250</v>
      </c>
      <c r="B9" s="62">
        <f>B7+B8</f>
        <v>2389018.2199999997</v>
      </c>
      <c r="C9" s="62">
        <f t="shared" ref="C9:F9" si="1">C7+C8</f>
        <v>1715683.12</v>
      </c>
      <c r="D9" s="62">
        <f t="shared" si="1"/>
        <v>673334.9</v>
      </c>
      <c r="E9" s="62">
        <f t="shared" si="1"/>
        <v>-1715683.12</v>
      </c>
      <c r="F9" s="62">
        <f t="shared" si="1"/>
        <v>-673334.9</v>
      </c>
      <c r="G9" s="57" t="s">
        <v>2215</v>
      </c>
      <c r="H9" s="57" t="s">
        <v>2215</v>
      </c>
    </row>
    <row r="10" spans="1:9" ht="31.5" hidden="1" x14ac:dyDescent="0.25">
      <c r="A10" s="63" t="s">
        <v>2251</v>
      </c>
      <c r="B10" s="64">
        <f>C10+D10</f>
        <v>2692146.94</v>
      </c>
      <c r="C10" s="64">
        <f>SUM(C11:C15)</f>
        <v>2018774.51</v>
      </c>
      <c r="D10" s="64">
        <f>SUM(D11:D15)</f>
        <v>673372.42999999993</v>
      </c>
      <c r="E10" s="48"/>
      <c r="F10" s="48"/>
      <c r="I10" s="65">
        <f>E10+F10</f>
        <v>0</v>
      </c>
    </row>
    <row r="11" spans="1:9" ht="15.75" hidden="1" customHeight="1" x14ac:dyDescent="0.25">
      <c r="A11" s="66" t="str">
        <f>'[1]1111_3k_vērtējumi'!B21</f>
        <v>1.1.1.1/19/A/070</v>
      </c>
      <c r="B11" s="67">
        <f t="shared" ref="B11:B17" si="2">C11+D11</f>
        <v>586872.72</v>
      </c>
      <c r="C11" s="67">
        <f>'[1]1111_3k_vērtējumi'!N21</f>
        <v>586872.72</v>
      </c>
      <c r="D11" s="67">
        <f>'[1]1111_3k_vērtējumi'!O21</f>
        <v>0</v>
      </c>
      <c r="E11" s="288" t="s">
        <v>2252</v>
      </c>
      <c r="F11" s="48"/>
    </row>
    <row r="12" spans="1:9" hidden="1" x14ac:dyDescent="0.25">
      <c r="A12" s="66" t="str">
        <f>'[1]1111_3k_vērtējumi'!B22</f>
        <v>1.1.1.1/19/A/057</v>
      </c>
      <c r="B12" s="68">
        <f t="shared" si="2"/>
        <v>310261.25</v>
      </c>
      <c r="C12" s="68">
        <f>'[1]1111_3k_vērtējumi'!N22</f>
        <v>310261.25</v>
      </c>
      <c r="D12" s="68">
        <f>'[1]1111_3k_vērtējumi'!O22</f>
        <v>0</v>
      </c>
      <c r="E12" s="288"/>
      <c r="F12" s="48"/>
    </row>
    <row r="13" spans="1:9" ht="15.75" hidden="1" customHeight="1" x14ac:dyDescent="0.25">
      <c r="A13" s="66" t="str">
        <f>'[1]1111_3k_vērtējumi'!B56</f>
        <v>1.1.1.1/19/A/089</v>
      </c>
      <c r="B13" s="68">
        <f t="shared" si="2"/>
        <v>597129.16999999993</v>
      </c>
      <c r="C13" s="68">
        <f>'[1]1111_3k_vērtējumi'!N56</f>
        <v>373125.04</v>
      </c>
      <c r="D13" s="68">
        <f>'[1]1111_3k_vērtējumi'!O56</f>
        <v>224004.13</v>
      </c>
      <c r="E13" s="279" t="s">
        <v>2253</v>
      </c>
      <c r="F13" s="48"/>
    </row>
    <row r="14" spans="1:9" hidden="1" x14ac:dyDescent="0.25">
      <c r="A14" s="66" t="str">
        <f>'[1]1111_3k_vērtējumi'!B57</f>
        <v>1.1.1.1/19/A/013</v>
      </c>
      <c r="B14" s="68">
        <f t="shared" si="2"/>
        <v>597884.39</v>
      </c>
      <c r="C14" s="68">
        <f>'[1]1111_3k_vērtējumi'!N57</f>
        <v>373596.95</v>
      </c>
      <c r="D14" s="68">
        <f>'[1]1111_3k_vērtējumi'!O57</f>
        <v>224287.44</v>
      </c>
      <c r="E14" s="279"/>
      <c r="F14" s="48"/>
    </row>
    <row r="15" spans="1:9" hidden="1" x14ac:dyDescent="0.25">
      <c r="A15" s="66" t="str">
        <f>'[1]1111_3k_vērtējumi'!B58</f>
        <v>1.1.1.1/19/A/102</v>
      </c>
      <c r="B15" s="68">
        <f t="shared" si="2"/>
        <v>599999.40999999992</v>
      </c>
      <c r="C15" s="68">
        <f>'[1]1111_3k_vērtējumi'!N58</f>
        <v>374918.55</v>
      </c>
      <c r="D15" s="68">
        <f>'[1]1111_3k_vērtējumi'!O58</f>
        <v>225080.86</v>
      </c>
      <c r="E15" s="279"/>
      <c r="F15" s="48"/>
    </row>
    <row r="16" spans="1:9" hidden="1" x14ac:dyDescent="0.25">
      <c r="A16" s="69" t="s">
        <v>2254</v>
      </c>
      <c r="B16" s="70">
        <f t="shared" si="2"/>
        <v>897133.97</v>
      </c>
      <c r="C16" s="70">
        <f>C11+C12</f>
        <v>897133.97</v>
      </c>
      <c r="D16" s="70">
        <f>D11+D12</f>
        <v>0</v>
      </c>
      <c r="E16" s="71"/>
      <c r="F16" s="71"/>
      <c r="G16" s="71"/>
    </row>
    <row r="17" spans="1:11" hidden="1" x14ac:dyDescent="0.25">
      <c r="A17" s="69" t="s">
        <v>2255</v>
      </c>
      <c r="B17" s="70">
        <f t="shared" si="2"/>
        <v>1795012.97</v>
      </c>
      <c r="C17" s="70">
        <f>C13+C14+C15</f>
        <v>1121640.54</v>
      </c>
      <c r="D17" s="70">
        <f>D13+D14+D15</f>
        <v>673372.42999999993</v>
      </c>
      <c r="E17" s="71"/>
      <c r="F17" s="71"/>
      <c r="G17" s="71"/>
    </row>
    <row r="18" spans="1:11" ht="63.75" customHeight="1" x14ac:dyDescent="0.25">
      <c r="A18" s="280" t="s">
        <v>2256</v>
      </c>
      <c r="B18" s="280"/>
      <c r="C18" s="280"/>
      <c r="D18" s="72"/>
    </row>
    <row r="19" spans="1:11" x14ac:dyDescent="0.25">
      <c r="A19" s="81" t="s">
        <v>2257</v>
      </c>
      <c r="B19" s="48" t="s">
        <v>2258</v>
      </c>
      <c r="C19" s="48"/>
      <c r="D19" s="48"/>
      <c r="E19" s="48"/>
      <c r="F19" s="48"/>
      <c r="J19" s="73">
        <v>16852968</v>
      </c>
      <c r="K19" s="48">
        <f>J19/500000</f>
        <v>33.705936000000001</v>
      </c>
    </row>
    <row r="20" spans="1:11" x14ac:dyDescent="0.25">
      <c r="B20" s="48"/>
      <c r="C20" s="48"/>
      <c r="D20" s="48"/>
      <c r="E20" s="48"/>
      <c r="F20" s="48"/>
      <c r="K20" s="48">
        <f>K19/175%</f>
        <v>19.260534857142858</v>
      </c>
    </row>
    <row r="21" spans="1:11" x14ac:dyDescent="0.25">
      <c r="A21" s="81" t="s">
        <v>2197</v>
      </c>
      <c r="B21" s="81" t="s">
        <v>2199</v>
      </c>
      <c r="C21" s="48" t="s">
        <v>2259</v>
      </c>
      <c r="D21" s="48" t="s">
        <v>2260</v>
      </c>
      <c r="E21" s="48" t="s">
        <v>2261</v>
      </c>
      <c r="F21" s="48" t="s">
        <v>2262</v>
      </c>
      <c r="G21" s="48" t="s">
        <v>2263</v>
      </c>
      <c r="H21" s="48" t="s">
        <v>2264</v>
      </c>
      <c r="I21" s="48" t="s">
        <v>2265</v>
      </c>
      <c r="J21" s="48" t="s">
        <v>2266</v>
      </c>
      <c r="K21" s="48" t="s">
        <v>2267</v>
      </c>
    </row>
    <row r="22" spans="1:11" x14ac:dyDescent="0.25">
      <c r="A22" s="74" t="s">
        <v>2268</v>
      </c>
      <c r="B22" s="65">
        <v>18062.439999999999</v>
      </c>
      <c r="C22" s="65">
        <v>1345.7600000000002</v>
      </c>
      <c r="E22" s="48"/>
      <c r="F22" s="48"/>
    </row>
    <row r="23" spans="1:11" x14ac:dyDescent="0.25">
      <c r="A23" s="74" t="s">
        <v>2269</v>
      </c>
      <c r="B23" s="65">
        <v>67861.960000000006</v>
      </c>
      <c r="C23" s="65">
        <v>7149.2000000000007</v>
      </c>
      <c r="D23" s="65">
        <f>E23+F23</f>
        <v>71366.44</v>
      </c>
      <c r="E23" s="75">
        <f>GETPIVOTDATA("ERAF_kopā",$A$21,"Pasākums","1.  1.  1.  1","Projekts","1.1.1.1/16/A/001","NVI_atskaitīti_no_līguma_summas","Jā","Pārdale","pārdale 3.k. rezerves projektiem")+GETPIVOTDATA("ERAF_kopā",$A$21,"Pasākums","1.  1.  1.  1","Projekts","1.1.1.1/16/A/094","NVI_atskaitīti_no_līguma_summas","Jā","Pārdale","pārdale 3.k. rezerves projektiem")+GETPIVOTDATA("ERAF_kopā",$A$21,"Pasākums","1.  1.  1.  1","Projekts","1.1.1.1/16/A/135","NVI_atskaitīti_no_līguma_summas","Jā","Pārdale","pārdale 3.k. rezerves projektiem")+GETPIVOTDATA("ERAF_kopā",$A$21,"Pasākums","1.  1.  1.  1","Projekts","1.1.1.1/16/A/144","NVI_atskaitīti_no_līguma_summas","Jā","Pārdale","pārdale 3.k. rezerves projektiem")++GETPIVOTDATA("ERAF_kopā",$A$21,"Pasākums","1.  1.  1.  1","Projekts","1.1.1.1/16/A/160","NVI_atskaitīti_no_līguma_summas","Jā","Pārdale","pārdale 3.k. rezerves projektiem")+GETPIVOTDATA("ERAF_kopā",$A$21,"Pasākums","1.  1.  1.  1","Projekts","1.1.1.1/16/A/182","NVI_atskaitīti_no_līguma_summas","Jā","Pārdale","pārdale 3.k. rezerves projektiem")+GETPIVOTDATA("ERAF_kopā",$A$21,"Pasākums","1.  1.  1.  1","Projekts","1.1.1.1/16/A/213","NVI_atskaitīti_no_līguma_summas","Jā","Pārdale","pārdale 3.k. rezerves projektiem")+GETPIVOTDATA("ERAF_kopā",$A$21,"Pasākums","1.  1.  1.  1","Projekts","1.1.1.1/16/A/259","NVI_atskaitīti_no_līguma_summas","Jā","Pārdale","pārdale 3.k. rezerves projektiem")</f>
        <v>65579.97</v>
      </c>
      <c r="F23" s="75">
        <f>GETPIVOTDATA("Valsts budžets_kopā",$A$21,"Pasākums","1.  1.  1.  1","Projekts","1.1.1.1/16/A/001","NVI_atskaitīti_no_līguma_summas","Jā","Pārdale","pārdale 3.k. rezerves projektiem")+GETPIVOTDATA("Valsts budžets_kopā",$A$21,"Pasākums","1.  1.  1.  1","Projekts","1.1.1.1/16/A/094","NVI_atskaitīti_no_līguma_summas","Jā","Pārdale","pārdale 3.k. rezerves projektiem")+GETPIVOTDATA("Valsts budžets_kopā",$A$21,"Pasākums","1.  1.  1.  1","Projekts","1.1.1.1/16/A/135","NVI_atskaitīti_no_līguma_summas","Jā","Pārdale","pārdale 3.k. rezerves projektiem")+GETPIVOTDATA("Valsts budžets_kopā",$A$21,"Pasākums","1.  1.  1.  1","Projekts","1.1.1.1/16/A/144","NVI_atskaitīti_no_līguma_summas","Jā","Pārdale","pārdale 3.k. rezerves projektiem")+GETPIVOTDATA("Valsts budžets_kopā",$A$21,"Pasākums","1.  1.  1.  1","Projekts","1.1.1.1/16/A/160","NVI_atskaitīti_no_līguma_summas","Jā","Pārdale","pārdale 3.k. rezerves projektiem")+GETPIVOTDATA("Valsts budžets_kopā",$A$21,"Pasākums","1.  1.  1.  1","Projekts","1.1.1.1/16/A/182","NVI_atskaitīti_no_līguma_summas","Jā","Pārdale","pārdale 3.k. rezerves projektiem")+GETPIVOTDATA("Valsts budžets_kopā",$A$21,"Pasākums","1.  1.  1.  1","Projekts","1.1.1.1/16/A/213","NVI_atskaitīti_no_līguma_summas","Jā","Pārdale","pārdale 3.k. rezerves projektiem")+GETPIVOTDATA("Valsts budžets_kopā",$A$21,"Pasākums","1.  1.  1.  1","Projekts","1.1.1.1/16/A/259","NVI_atskaitīti_no_līguma_summas","Jā","Pārdale","pārdale 3.k. rezerves projektiem")</f>
        <v>5786.4700000000012</v>
      </c>
      <c r="G23" s="48">
        <f>H23+I23</f>
        <v>3644.72</v>
      </c>
      <c r="H23" s="48">
        <f>GETPIVOTDATA("ERAF_kopā",$A$21,"Pasākums","1.  1.  1.  1","Projekts","1.1.1.1/18/A/026","NVI_atskaitīti_no_līguma_summas","Jā","Neatbilstība_Numurs","2020/ERAF/0053","Pārdale","pārdale 3.k. rezerves projektiem")+GETPIVOTDATA("ERAF_kopā",$A$21,"Pasākums","1.  1.  1.  1","Projekts","1.1.1.1/18/A/179","NVI_atskaitīti_no_līguma_summas","Jā","Pārdale","pārdale 3.k. rezerves projektiem")</f>
        <v>2281.9899999999998</v>
      </c>
      <c r="I23" s="48">
        <f>GETPIVOTDATA("Valsts budžets_kopā",$A$21,"Pasākums","1.  1.  1.  1","Projekts","1.1.1.1/18/A/026","NVI_atskaitīti_no_līguma_summas","Jā","Pārdale","pārdale 3.k. rezerves projektiem")+GETPIVOTDATA("Valsts budžets_kopā",$A$21,"Pasākums","1.  1.  1.  1","Projekts","1.1.1.1/18/A/179","NVI_atskaitīti_no_līguma_summas","Jā","Pārdale","pārdale 3.k. rezerves projektiem")</f>
        <v>1362.73</v>
      </c>
      <c r="J23" s="65">
        <f>E23+H23</f>
        <v>67861.960000000006</v>
      </c>
      <c r="K23" s="65">
        <f>F23+I23</f>
        <v>7149.2000000000007</v>
      </c>
    </row>
    <row r="24" spans="1:11" x14ac:dyDescent="0.25">
      <c r="A24" s="76" t="s">
        <v>2270</v>
      </c>
      <c r="B24" s="65">
        <v>67861.960000000006</v>
      </c>
      <c r="C24" s="65">
        <v>7149.2000000000007</v>
      </c>
      <c r="D24" s="65">
        <f>GETPIVOTDATA("Valsts budžets_kopā",$A$21,"NVI_atskaitīti_no_līguma_summas","Jā","Pārdale","pārdale 3.k. rezerves projektiem")-GETPIVOTDATA("Valsts budžets_kopā",$A$21,"Pasākums","1.  1.  1.  1","Projekts","1.1.1.1/16/A/135","NVI_atskaitīti_no_līguma_summas","Jā","Neatbilstība_Numurs","2017/ERAF/0009","Pārdale","pārdale 3.k. rezerves projektiem")-GETPIVOTDATA("Valsts budžets_kopā",$A$21,"Pasākums","1.  1.  1.  1","Projekts","1.1.1.1/16/A/144","NVI_atskaitīti_no_līguma_summas","Jā","Neatbilstība_Numurs","2017/ERAF/0016","Pārdale","pārdale 3.k. rezerves projektiem")</f>
        <v>7005.8400000000011</v>
      </c>
      <c r="E24" s="48"/>
      <c r="F24" s="48"/>
    </row>
    <row r="25" spans="1:11" x14ac:dyDescent="0.25">
      <c r="A25" s="77" t="s">
        <v>2271</v>
      </c>
      <c r="B25" s="65">
        <v>67861.960000000006</v>
      </c>
      <c r="C25" s="65">
        <v>7149.2000000000007</v>
      </c>
      <c r="E25" s="48"/>
      <c r="F25" s="48"/>
    </row>
    <row r="26" spans="1:11" x14ac:dyDescent="0.25">
      <c r="A26" s="78" t="s">
        <v>33</v>
      </c>
      <c r="B26" s="65">
        <v>4245.4299999999994</v>
      </c>
      <c r="C26" s="65">
        <v>374.61</v>
      </c>
      <c r="F26" s="48"/>
    </row>
    <row r="27" spans="1:11" x14ac:dyDescent="0.25">
      <c r="A27" s="79" t="s">
        <v>2272</v>
      </c>
      <c r="B27" s="65">
        <v>52.74</v>
      </c>
      <c r="C27" s="65">
        <v>4.66</v>
      </c>
      <c r="E27" s="48"/>
      <c r="F27" s="48"/>
    </row>
    <row r="28" spans="1:11" x14ac:dyDescent="0.25">
      <c r="A28" s="79" t="s">
        <v>2273</v>
      </c>
      <c r="B28" s="65">
        <v>4192.6899999999996</v>
      </c>
      <c r="C28" s="65">
        <v>369.95</v>
      </c>
      <c r="E28" s="48"/>
      <c r="F28" s="48"/>
    </row>
    <row r="29" spans="1:11" x14ac:dyDescent="0.25">
      <c r="A29" s="78" t="s">
        <v>271</v>
      </c>
      <c r="B29" s="65">
        <v>3507.44</v>
      </c>
      <c r="C29" s="65">
        <v>309.48</v>
      </c>
      <c r="E29" s="48"/>
      <c r="F29" s="48"/>
    </row>
    <row r="30" spans="1:11" x14ac:dyDescent="0.25">
      <c r="A30" s="79" t="s">
        <v>2274</v>
      </c>
      <c r="B30" s="65">
        <v>100.4</v>
      </c>
      <c r="C30" s="65">
        <v>8.86</v>
      </c>
      <c r="E30" s="48"/>
      <c r="F30" s="48"/>
    </row>
    <row r="31" spans="1:11" x14ac:dyDescent="0.25">
      <c r="A31" s="79" t="s">
        <v>2275</v>
      </c>
      <c r="B31" s="65">
        <v>126.83</v>
      </c>
      <c r="C31" s="65">
        <v>11.19</v>
      </c>
      <c r="E31" s="48"/>
      <c r="F31" s="48"/>
    </row>
    <row r="32" spans="1:11" x14ac:dyDescent="0.25">
      <c r="A32" s="79" t="s">
        <v>2276</v>
      </c>
      <c r="B32" s="65">
        <v>2603.13</v>
      </c>
      <c r="C32" s="65">
        <v>229.69</v>
      </c>
      <c r="E32" s="48"/>
      <c r="F32" s="48"/>
    </row>
    <row r="33" spans="1:6" x14ac:dyDescent="0.25">
      <c r="A33" s="79" t="s">
        <v>2277</v>
      </c>
      <c r="B33" s="65">
        <v>677.08</v>
      </c>
      <c r="C33" s="65">
        <v>59.74</v>
      </c>
      <c r="E33" s="48"/>
      <c r="F33" s="48"/>
    </row>
    <row r="34" spans="1:6" x14ac:dyDescent="0.25">
      <c r="A34" s="78" t="s">
        <v>385</v>
      </c>
      <c r="B34" s="65">
        <v>1274.1199999999999</v>
      </c>
      <c r="C34" s="65">
        <v>112.42</v>
      </c>
      <c r="E34" s="48"/>
      <c r="F34" s="48"/>
    </row>
    <row r="35" spans="1:6" x14ac:dyDescent="0.25">
      <c r="A35" s="146" t="s">
        <v>2278</v>
      </c>
      <c r="B35" s="65">
        <v>89.34</v>
      </c>
      <c r="C35" s="65">
        <v>7.88</v>
      </c>
      <c r="E35" s="48"/>
      <c r="F35" s="48"/>
    </row>
    <row r="36" spans="1:6" x14ac:dyDescent="0.25">
      <c r="A36" s="79" t="s">
        <v>2279</v>
      </c>
      <c r="B36" s="65">
        <v>1184.78</v>
      </c>
      <c r="C36" s="65">
        <v>104.54</v>
      </c>
      <c r="E36" s="48"/>
      <c r="F36" s="48"/>
    </row>
    <row r="37" spans="1:6" x14ac:dyDescent="0.25">
      <c r="A37" s="78" t="s">
        <v>410</v>
      </c>
      <c r="B37" s="65">
        <v>1666.43</v>
      </c>
      <c r="C37" s="65">
        <v>147.04</v>
      </c>
      <c r="E37" s="48"/>
      <c r="F37" s="48"/>
    </row>
    <row r="38" spans="1:6" x14ac:dyDescent="0.25">
      <c r="A38" s="146" t="s">
        <v>2280</v>
      </c>
      <c r="B38" s="65">
        <v>1535.43</v>
      </c>
      <c r="C38" s="65">
        <v>135.47999999999999</v>
      </c>
      <c r="E38" s="48"/>
      <c r="F38" s="48"/>
    </row>
    <row r="39" spans="1:6" x14ac:dyDescent="0.25">
      <c r="A39" s="79" t="s">
        <v>2281</v>
      </c>
      <c r="B39" s="65">
        <v>131</v>
      </c>
      <c r="C39" s="65">
        <v>11.56</v>
      </c>
      <c r="E39" s="48"/>
      <c r="F39" s="48"/>
    </row>
    <row r="40" spans="1:6" x14ac:dyDescent="0.25">
      <c r="A40" s="78" t="s">
        <v>454</v>
      </c>
      <c r="B40" s="65">
        <v>53707.159999999996</v>
      </c>
      <c r="C40" s="65">
        <v>4738.87</v>
      </c>
      <c r="E40" s="48"/>
      <c r="F40" s="48"/>
    </row>
    <row r="41" spans="1:6" x14ac:dyDescent="0.25">
      <c r="A41" s="79" t="s">
        <v>2282</v>
      </c>
      <c r="B41" s="65">
        <v>1040.6400000000001</v>
      </c>
      <c r="C41" s="65">
        <v>91.83</v>
      </c>
      <c r="E41" s="48"/>
      <c r="F41" s="48"/>
    </row>
    <row r="42" spans="1:6" x14ac:dyDescent="0.25">
      <c r="A42" s="79" t="s">
        <v>2283</v>
      </c>
      <c r="B42" s="65">
        <v>52666.52</v>
      </c>
      <c r="C42" s="65">
        <v>4647.04</v>
      </c>
      <c r="E42" s="48"/>
      <c r="F42" s="48"/>
    </row>
    <row r="43" spans="1:6" x14ac:dyDescent="0.25">
      <c r="A43" s="78" t="s">
        <v>508</v>
      </c>
      <c r="B43" s="65">
        <v>38.43</v>
      </c>
      <c r="C43" s="65">
        <v>3.39</v>
      </c>
      <c r="E43" s="48"/>
      <c r="F43" s="48"/>
    </row>
    <row r="44" spans="1:6" x14ac:dyDescent="0.25">
      <c r="A44" s="79" t="s">
        <v>2284</v>
      </c>
      <c r="B44" s="65">
        <v>38.43</v>
      </c>
      <c r="C44" s="65">
        <v>3.39</v>
      </c>
      <c r="E44" s="48"/>
      <c r="F44" s="48"/>
    </row>
    <row r="45" spans="1:6" x14ac:dyDescent="0.25">
      <c r="A45" s="78" t="s">
        <v>583</v>
      </c>
      <c r="B45" s="65">
        <v>204.26</v>
      </c>
      <c r="C45" s="65">
        <v>18.02</v>
      </c>
      <c r="E45" s="48"/>
      <c r="F45" s="48"/>
    </row>
    <row r="46" spans="1:6" x14ac:dyDescent="0.25">
      <c r="A46" s="79" t="s">
        <v>2285</v>
      </c>
      <c r="B46" s="65">
        <v>204.26</v>
      </c>
      <c r="C46" s="65">
        <v>18.02</v>
      </c>
      <c r="E46" s="48"/>
      <c r="F46" s="48"/>
    </row>
    <row r="47" spans="1:6" x14ac:dyDescent="0.25">
      <c r="A47" s="78" t="s">
        <v>713</v>
      </c>
      <c r="B47" s="65">
        <v>936.7</v>
      </c>
      <c r="C47" s="65">
        <v>82.64</v>
      </c>
      <c r="E47" s="48"/>
      <c r="F47" s="48"/>
    </row>
    <row r="48" spans="1:6" x14ac:dyDescent="0.25">
      <c r="A48" s="79" t="s">
        <v>2286</v>
      </c>
      <c r="B48" s="65">
        <v>531.25</v>
      </c>
      <c r="C48" s="65">
        <v>46.87</v>
      </c>
      <c r="E48" s="48"/>
      <c r="F48" s="48"/>
    </row>
    <row r="49" spans="1:6" x14ac:dyDescent="0.25">
      <c r="A49" s="79" t="s">
        <v>2287</v>
      </c>
      <c r="B49" s="65">
        <v>405.45</v>
      </c>
      <c r="C49" s="65">
        <v>35.770000000000003</v>
      </c>
      <c r="E49" s="48"/>
      <c r="F49" s="48"/>
    </row>
    <row r="50" spans="1:6" x14ac:dyDescent="0.25">
      <c r="A50" s="78" t="s">
        <v>927</v>
      </c>
      <c r="B50" s="65">
        <v>2269.89</v>
      </c>
      <c r="C50" s="65">
        <v>1362.73</v>
      </c>
      <c r="E50" s="48"/>
      <c r="F50" s="48"/>
    </row>
    <row r="51" spans="1:6" x14ac:dyDescent="0.25">
      <c r="A51" s="79" t="s">
        <v>2288</v>
      </c>
      <c r="B51" s="65">
        <v>2269.89</v>
      </c>
      <c r="C51" s="65">
        <v>1362.73</v>
      </c>
      <c r="E51" s="48"/>
      <c r="F51" s="48"/>
    </row>
    <row r="52" spans="1:6" x14ac:dyDescent="0.25">
      <c r="A52" s="78" t="s">
        <v>1304</v>
      </c>
      <c r="B52" s="65">
        <v>12.1</v>
      </c>
      <c r="C52" s="65">
        <v>0</v>
      </c>
      <c r="E52" s="48"/>
      <c r="F52" s="48"/>
    </row>
    <row r="53" spans="1:6" x14ac:dyDescent="0.25">
      <c r="A53" s="79" t="s">
        <v>2289</v>
      </c>
      <c r="B53" s="65">
        <v>12.1</v>
      </c>
      <c r="C53" s="65">
        <v>0</v>
      </c>
      <c r="E53" s="48"/>
      <c r="F53" s="48"/>
    </row>
    <row r="54" spans="1:6" x14ac:dyDescent="0.25">
      <c r="A54" s="74" t="s">
        <v>2198</v>
      </c>
      <c r="B54" s="65">
        <v>85924.4</v>
      </c>
      <c r="C54" s="65">
        <v>8494.9600000000009</v>
      </c>
      <c r="E54" s="48"/>
      <c r="F54" s="48"/>
    </row>
    <row r="55" spans="1:6" x14ac:dyDescent="0.25">
      <c r="A55" s="80"/>
      <c r="B55" s="80"/>
      <c r="C55" s="80"/>
      <c r="D55" s="80"/>
      <c r="E55" s="48"/>
      <c r="F55" s="48"/>
    </row>
    <row r="56" spans="1:6" x14ac:dyDescent="0.25">
      <c r="A56" s="80"/>
      <c r="B56" s="80"/>
      <c r="C56" s="80"/>
      <c r="D56" s="80"/>
      <c r="E56" s="48"/>
      <c r="F56" s="48"/>
    </row>
    <row r="57" spans="1:6" x14ac:dyDescent="0.25">
      <c r="A57" s="80"/>
      <c r="B57" s="80"/>
      <c r="C57" s="80"/>
      <c r="D57" s="80"/>
      <c r="E57" s="48"/>
      <c r="F57" s="48"/>
    </row>
    <row r="58" spans="1:6" x14ac:dyDescent="0.25">
      <c r="A58" s="80"/>
      <c r="B58" s="80"/>
      <c r="C58" s="80"/>
      <c r="D58" s="80"/>
      <c r="E58" s="48"/>
      <c r="F58" s="48"/>
    </row>
    <row r="59" spans="1:6" x14ac:dyDescent="0.25">
      <c r="A59" s="80"/>
      <c r="B59" s="80"/>
      <c r="C59" s="80"/>
      <c r="D59" s="80"/>
      <c r="E59" s="48"/>
      <c r="F59" s="48"/>
    </row>
    <row r="60" spans="1:6" x14ac:dyDescent="0.25">
      <c r="A60" s="80"/>
      <c r="B60" s="80"/>
      <c r="C60" s="80"/>
      <c r="D60" s="80"/>
      <c r="E60" s="48"/>
      <c r="F60" s="48"/>
    </row>
    <row r="61" spans="1:6" x14ac:dyDescent="0.25">
      <c r="A61" s="80"/>
      <c r="B61" s="80"/>
      <c r="C61" s="80"/>
      <c r="D61" s="80"/>
      <c r="E61" s="48"/>
      <c r="F61" s="48"/>
    </row>
    <row r="62" spans="1:6" x14ac:dyDescent="0.25">
      <c r="A62" s="80"/>
      <c r="B62" s="80"/>
      <c r="C62" s="80"/>
      <c r="D62" s="80"/>
      <c r="E62" s="48"/>
      <c r="F62" s="48"/>
    </row>
    <row r="63" spans="1:6" x14ac:dyDescent="0.25">
      <c r="A63" s="80"/>
      <c r="B63" s="80"/>
      <c r="C63" s="80"/>
      <c r="D63" s="80"/>
      <c r="E63" s="48"/>
      <c r="F63" s="48"/>
    </row>
    <row r="64" spans="1:6" x14ac:dyDescent="0.25">
      <c r="A64" s="80"/>
      <c r="B64" s="80"/>
      <c r="C64" s="80"/>
      <c r="D64" s="80"/>
      <c r="E64" s="48"/>
      <c r="F64" s="48"/>
    </row>
    <row r="65" spans="1:6" x14ac:dyDescent="0.25">
      <c r="A65" s="80"/>
      <c r="B65" s="80"/>
      <c r="C65" s="80"/>
      <c r="D65" s="80"/>
      <c r="E65" s="48"/>
      <c r="F65" s="48"/>
    </row>
    <row r="66" spans="1:6" x14ac:dyDescent="0.25">
      <c r="A66" s="80"/>
      <c r="B66" s="80"/>
      <c r="C66" s="80"/>
      <c r="D66" s="80"/>
      <c r="E66" s="48"/>
      <c r="F66" s="48"/>
    </row>
    <row r="67" spans="1:6" x14ac:dyDescent="0.25">
      <c r="A67" s="80"/>
      <c r="B67" s="80"/>
      <c r="C67" s="80"/>
      <c r="D67" s="80"/>
      <c r="E67" s="48"/>
      <c r="F67" s="48"/>
    </row>
    <row r="68" spans="1:6" x14ac:dyDescent="0.25">
      <c r="A68" s="80"/>
      <c r="B68" s="80"/>
      <c r="C68" s="80"/>
      <c r="D68" s="80"/>
      <c r="E68" s="48"/>
      <c r="F68" s="48"/>
    </row>
    <row r="69" spans="1:6" x14ac:dyDescent="0.25">
      <c r="A69" s="80"/>
      <c r="B69" s="80"/>
      <c r="C69" s="80"/>
      <c r="D69" s="80"/>
      <c r="E69" s="48"/>
      <c r="F69" s="48"/>
    </row>
    <row r="70" spans="1:6" x14ac:dyDescent="0.25">
      <c r="A70" s="80"/>
      <c r="B70" s="80"/>
      <c r="C70" s="80"/>
      <c r="D70" s="80"/>
      <c r="E70" s="48"/>
      <c r="F70" s="48"/>
    </row>
    <row r="71" spans="1:6" x14ac:dyDescent="0.25">
      <c r="A71" s="80"/>
      <c r="B71" s="80"/>
      <c r="C71" s="80"/>
      <c r="D71" s="80"/>
      <c r="E71" s="48"/>
      <c r="F71" s="48"/>
    </row>
    <row r="72" spans="1:6" x14ac:dyDescent="0.25">
      <c r="A72" s="80"/>
      <c r="B72" s="80"/>
      <c r="C72" s="80"/>
      <c r="D72" s="80"/>
      <c r="E72" s="48"/>
      <c r="F72" s="48"/>
    </row>
    <row r="73" spans="1:6" x14ac:dyDescent="0.25">
      <c r="A73" s="80"/>
      <c r="B73" s="80"/>
      <c r="C73" s="80"/>
      <c r="D73" s="80"/>
    </row>
    <row r="74" spans="1:6" x14ac:dyDescent="0.25">
      <c r="A74" s="80"/>
      <c r="B74" s="80"/>
      <c r="C74" s="80"/>
      <c r="D74" s="80"/>
    </row>
    <row r="75" spans="1:6" x14ac:dyDescent="0.25">
      <c r="A75" s="80"/>
      <c r="B75" s="80"/>
      <c r="C75" s="80"/>
      <c r="D75" s="80"/>
    </row>
    <row r="76" spans="1:6" x14ac:dyDescent="0.25">
      <c r="A76" s="80"/>
      <c r="B76" s="80"/>
      <c r="C76" s="80"/>
      <c r="D76" s="80"/>
    </row>
    <row r="77" spans="1:6" x14ac:dyDescent="0.25">
      <c r="A77" s="80"/>
      <c r="B77" s="80"/>
      <c r="C77" s="80"/>
      <c r="D77" s="80"/>
    </row>
    <row r="78" spans="1:6" x14ac:dyDescent="0.25">
      <c r="A78" s="80"/>
      <c r="B78" s="80"/>
      <c r="C78" s="80"/>
      <c r="D78" s="80"/>
    </row>
    <row r="79" spans="1:6" x14ac:dyDescent="0.25">
      <c r="A79" s="80"/>
      <c r="B79" s="80"/>
      <c r="C79" s="80"/>
      <c r="D79" s="80"/>
    </row>
    <row r="80" spans="1:6" x14ac:dyDescent="0.25">
      <c r="A80" s="80"/>
      <c r="B80" s="80"/>
      <c r="C80" s="80"/>
      <c r="D80" s="80"/>
    </row>
    <row r="81" spans="1:4" x14ac:dyDescent="0.25">
      <c r="A81" s="80"/>
      <c r="B81" s="80"/>
      <c r="C81" s="80"/>
      <c r="D81" s="80"/>
    </row>
    <row r="82" spans="1:4" x14ac:dyDescent="0.25">
      <c r="A82" s="80"/>
      <c r="B82" s="80"/>
      <c r="C82" s="80"/>
      <c r="D82" s="80"/>
    </row>
    <row r="83" spans="1:4" x14ac:dyDescent="0.25">
      <c r="A83" s="80"/>
      <c r="B83" s="80"/>
      <c r="C83" s="80"/>
      <c r="D83" s="80"/>
    </row>
    <row r="84" spans="1:4" x14ac:dyDescent="0.25">
      <c r="A84" s="80"/>
      <c r="B84" s="80"/>
      <c r="C84" s="80"/>
      <c r="D84" s="80"/>
    </row>
    <row r="85" spans="1:4" x14ac:dyDescent="0.25">
      <c r="A85" s="80"/>
      <c r="B85" s="80"/>
      <c r="C85" s="80"/>
      <c r="D85" s="80"/>
    </row>
    <row r="86" spans="1:4" x14ac:dyDescent="0.25">
      <c r="A86" s="80"/>
      <c r="B86" s="80"/>
      <c r="C86" s="80"/>
      <c r="D86" s="80"/>
    </row>
    <row r="87" spans="1:4" x14ac:dyDescent="0.25">
      <c r="A87" s="80"/>
      <c r="B87" s="80"/>
      <c r="C87" s="80"/>
      <c r="D87" s="80"/>
    </row>
    <row r="88" spans="1:4" x14ac:dyDescent="0.25">
      <c r="A88" s="80"/>
      <c r="B88" s="80"/>
      <c r="C88" s="80"/>
      <c r="D88" s="80"/>
    </row>
    <row r="89" spans="1:4" x14ac:dyDescent="0.25">
      <c r="A89" s="80"/>
      <c r="B89" s="80"/>
      <c r="C89" s="80"/>
      <c r="D89" s="80"/>
    </row>
    <row r="90" spans="1:4" x14ac:dyDescent="0.25">
      <c r="A90" s="80"/>
      <c r="B90" s="80"/>
      <c r="C90" s="80"/>
      <c r="D90" s="80"/>
    </row>
    <row r="91" spans="1:4" x14ac:dyDescent="0.25">
      <c r="A91" s="80"/>
      <c r="B91" s="80"/>
      <c r="C91" s="80"/>
      <c r="D91" s="80"/>
    </row>
    <row r="92" spans="1:4" x14ac:dyDescent="0.25">
      <c r="A92" s="80"/>
      <c r="B92" s="80"/>
      <c r="C92" s="80"/>
      <c r="D92" s="80"/>
    </row>
    <row r="93" spans="1:4" x14ac:dyDescent="0.25">
      <c r="A93" s="80"/>
      <c r="B93" s="80"/>
      <c r="C93" s="80"/>
      <c r="D93" s="80"/>
    </row>
    <row r="94" spans="1:4" x14ac:dyDescent="0.25">
      <c r="A94" s="80"/>
      <c r="B94" s="80"/>
      <c r="C94" s="80"/>
      <c r="D94" s="80"/>
    </row>
    <row r="95" spans="1:4" x14ac:dyDescent="0.25">
      <c r="B95" s="48"/>
      <c r="C95" s="48"/>
      <c r="D95" s="48"/>
    </row>
    <row r="96" spans="1:4" x14ac:dyDescent="0.25">
      <c r="B96" s="48"/>
      <c r="C96" s="48"/>
      <c r="D96" s="48"/>
    </row>
    <row r="97" spans="2:4" x14ac:dyDescent="0.25">
      <c r="B97" s="48"/>
      <c r="C97" s="48"/>
      <c r="D97" s="48"/>
    </row>
    <row r="98" spans="2:4" x14ac:dyDescent="0.25">
      <c r="B98" s="48"/>
      <c r="C98" s="48"/>
      <c r="D98" s="48"/>
    </row>
    <row r="99" spans="2:4" x14ac:dyDescent="0.25">
      <c r="B99" s="48"/>
      <c r="C99" s="48"/>
      <c r="D99" s="48"/>
    </row>
    <row r="100" spans="2:4" x14ac:dyDescent="0.25">
      <c r="B100" s="48"/>
      <c r="C100" s="48"/>
      <c r="D100" s="48"/>
    </row>
    <row r="101" spans="2:4" x14ac:dyDescent="0.25">
      <c r="B101" s="48"/>
      <c r="C101" s="48"/>
      <c r="D101" s="48"/>
    </row>
    <row r="102" spans="2:4" x14ac:dyDescent="0.25">
      <c r="B102" s="48"/>
      <c r="C102" s="48"/>
      <c r="D102" s="48"/>
    </row>
    <row r="103" spans="2:4" x14ac:dyDescent="0.25">
      <c r="B103" s="48"/>
      <c r="C103" s="48"/>
      <c r="D103" s="48"/>
    </row>
    <row r="104" spans="2:4" x14ac:dyDescent="0.25">
      <c r="B104" s="48"/>
      <c r="C104" s="48"/>
      <c r="D104" s="48"/>
    </row>
    <row r="105" spans="2:4" x14ac:dyDescent="0.25">
      <c r="B105" s="48"/>
      <c r="C105" s="48"/>
      <c r="D105" s="48"/>
    </row>
    <row r="106" spans="2:4" x14ac:dyDescent="0.25">
      <c r="B106" s="48"/>
      <c r="C106" s="48"/>
      <c r="D106" s="48"/>
    </row>
    <row r="107" spans="2:4" x14ac:dyDescent="0.25">
      <c r="B107" s="48"/>
      <c r="C107" s="48"/>
      <c r="D107" s="48"/>
    </row>
    <row r="108" spans="2:4" x14ac:dyDescent="0.25">
      <c r="B108" s="48"/>
      <c r="C108" s="48"/>
      <c r="D108" s="48"/>
    </row>
    <row r="109" spans="2:4" x14ac:dyDescent="0.25">
      <c r="B109" s="48"/>
      <c r="C109" s="48"/>
      <c r="D109" s="48"/>
    </row>
    <row r="110" spans="2:4" x14ac:dyDescent="0.25">
      <c r="B110" s="48"/>
      <c r="C110" s="48"/>
      <c r="D110" s="48"/>
    </row>
    <row r="111" spans="2:4" x14ac:dyDescent="0.25">
      <c r="B111" s="48"/>
      <c r="C111" s="48"/>
      <c r="D111" s="48"/>
    </row>
    <row r="112" spans="2:4" x14ac:dyDescent="0.25">
      <c r="B112" s="48"/>
      <c r="C112" s="48"/>
      <c r="D112" s="48"/>
    </row>
    <row r="113" spans="2:4" x14ac:dyDescent="0.25">
      <c r="B113" s="48"/>
      <c r="C113" s="48"/>
      <c r="D113" s="48"/>
    </row>
    <row r="114" spans="2:4" x14ac:dyDescent="0.25">
      <c r="B114" s="48"/>
      <c r="C114" s="48"/>
      <c r="D114" s="48"/>
    </row>
    <row r="115" spans="2:4" x14ac:dyDescent="0.25">
      <c r="B115" s="48"/>
      <c r="C115" s="48"/>
      <c r="D115" s="48"/>
    </row>
    <row r="116" spans="2:4" x14ac:dyDescent="0.25">
      <c r="B116" s="48"/>
      <c r="C116" s="48"/>
      <c r="D116" s="48"/>
    </row>
    <row r="117" spans="2:4" x14ac:dyDescent="0.25">
      <c r="B117" s="48"/>
      <c r="C117" s="48"/>
      <c r="D117" s="48"/>
    </row>
    <row r="118" spans="2:4" x14ac:dyDescent="0.25">
      <c r="B118" s="48"/>
      <c r="C118" s="48"/>
      <c r="D118" s="48"/>
    </row>
    <row r="119" spans="2:4" x14ac:dyDescent="0.25">
      <c r="B119" s="48"/>
      <c r="C119" s="48"/>
      <c r="D119" s="48"/>
    </row>
    <row r="120" spans="2:4" x14ac:dyDescent="0.25">
      <c r="B120" s="48"/>
      <c r="C120" s="48"/>
      <c r="D120" s="48"/>
    </row>
    <row r="121" spans="2:4" x14ac:dyDescent="0.25">
      <c r="B121" s="48"/>
      <c r="C121" s="48"/>
      <c r="D121" s="48"/>
    </row>
    <row r="122" spans="2:4" x14ac:dyDescent="0.25">
      <c r="B122" s="48"/>
      <c r="C122" s="48"/>
      <c r="D122" s="48"/>
    </row>
    <row r="123" spans="2:4" x14ac:dyDescent="0.25">
      <c r="B123" s="48"/>
      <c r="C123" s="48"/>
      <c r="D123" s="48"/>
    </row>
    <row r="124" spans="2:4" x14ac:dyDescent="0.25">
      <c r="B124" s="48"/>
      <c r="C124" s="48"/>
      <c r="D124" s="48"/>
    </row>
    <row r="125" spans="2:4" x14ac:dyDescent="0.25">
      <c r="B125" s="48"/>
      <c r="C125" s="48"/>
      <c r="D125" s="48"/>
    </row>
    <row r="126" spans="2:4" x14ac:dyDescent="0.25">
      <c r="B126" s="48"/>
      <c r="C126" s="48"/>
      <c r="D126" s="48"/>
    </row>
    <row r="127" spans="2:4" x14ac:dyDescent="0.25">
      <c r="B127" s="48"/>
      <c r="C127" s="48"/>
      <c r="D127" s="48"/>
    </row>
    <row r="128" spans="2:4" x14ac:dyDescent="0.25">
      <c r="B128" s="48"/>
      <c r="C128" s="48"/>
      <c r="D128" s="48"/>
    </row>
    <row r="129" spans="2:4" x14ac:dyDescent="0.25">
      <c r="B129" s="48"/>
      <c r="C129" s="48"/>
      <c r="D129" s="48"/>
    </row>
    <row r="130" spans="2:4" x14ac:dyDescent="0.25">
      <c r="B130" s="48"/>
      <c r="C130" s="48"/>
      <c r="D130" s="48"/>
    </row>
    <row r="131" spans="2:4" x14ac:dyDescent="0.25">
      <c r="B131" s="48"/>
      <c r="C131" s="48"/>
      <c r="D131" s="48"/>
    </row>
    <row r="132" spans="2:4" x14ac:dyDescent="0.25">
      <c r="B132" s="48"/>
      <c r="C132" s="48"/>
      <c r="D132" s="48"/>
    </row>
    <row r="133" spans="2:4" x14ac:dyDescent="0.25">
      <c r="B133" s="48"/>
      <c r="C133" s="48"/>
      <c r="D133" s="48"/>
    </row>
    <row r="134" spans="2:4" x14ac:dyDescent="0.25">
      <c r="B134" s="48"/>
      <c r="C134" s="48"/>
      <c r="D134" s="48"/>
    </row>
    <row r="135" spans="2:4" x14ac:dyDescent="0.25">
      <c r="B135" s="48"/>
      <c r="C135" s="48"/>
      <c r="D135" s="48"/>
    </row>
    <row r="136" spans="2:4" x14ac:dyDescent="0.25">
      <c r="B136" s="48"/>
      <c r="C136" s="48"/>
      <c r="D136" s="48"/>
    </row>
    <row r="137" spans="2:4" x14ac:dyDescent="0.25">
      <c r="B137" s="48"/>
      <c r="C137" s="48"/>
      <c r="D137" s="48"/>
    </row>
    <row r="138" spans="2:4" x14ac:dyDescent="0.25">
      <c r="B138" s="48"/>
      <c r="C138" s="48"/>
      <c r="D138" s="48"/>
    </row>
    <row r="139" spans="2:4" x14ac:dyDescent="0.25">
      <c r="B139" s="48"/>
      <c r="C139" s="48"/>
      <c r="D139" s="48"/>
    </row>
    <row r="140" spans="2:4" x14ac:dyDescent="0.25">
      <c r="B140" s="48"/>
      <c r="C140" s="48"/>
      <c r="D140" s="48"/>
    </row>
    <row r="141" spans="2:4" x14ac:dyDescent="0.25">
      <c r="B141" s="48"/>
      <c r="C141" s="48"/>
      <c r="D141" s="48"/>
    </row>
    <row r="142" spans="2:4" x14ac:dyDescent="0.25">
      <c r="B142" s="48"/>
      <c r="C142" s="48"/>
      <c r="D142" s="48"/>
    </row>
    <row r="143" spans="2:4" x14ac:dyDescent="0.25">
      <c r="B143" s="48"/>
      <c r="C143" s="48"/>
      <c r="D143" s="48"/>
    </row>
    <row r="144" spans="2:4" x14ac:dyDescent="0.25">
      <c r="B144" s="48"/>
      <c r="C144" s="48"/>
      <c r="D144" s="48"/>
    </row>
    <row r="145" spans="2:4" x14ac:dyDescent="0.25">
      <c r="B145" s="48"/>
      <c r="C145" s="48"/>
      <c r="D145" s="48"/>
    </row>
    <row r="146" spans="2:4" x14ac:dyDescent="0.25">
      <c r="B146" s="48"/>
      <c r="C146" s="48"/>
      <c r="D146" s="48"/>
    </row>
    <row r="147" spans="2:4" x14ac:dyDescent="0.25">
      <c r="B147" s="48"/>
      <c r="C147" s="48"/>
      <c r="D147" s="48"/>
    </row>
    <row r="148" spans="2:4" x14ac:dyDescent="0.25">
      <c r="B148" s="48"/>
      <c r="C148" s="48"/>
      <c r="D148" s="48"/>
    </row>
    <row r="149" spans="2:4" x14ac:dyDescent="0.25">
      <c r="B149" s="48"/>
      <c r="C149" s="48"/>
      <c r="D149" s="48"/>
    </row>
    <row r="150" spans="2:4" x14ac:dyDescent="0.25">
      <c r="B150" s="48"/>
      <c r="C150" s="48"/>
      <c r="D150" s="48"/>
    </row>
    <row r="151" spans="2:4" x14ac:dyDescent="0.25">
      <c r="B151" s="48"/>
      <c r="C151" s="48"/>
      <c r="D151" s="48"/>
    </row>
    <row r="152" spans="2:4" x14ac:dyDescent="0.25">
      <c r="B152" s="48"/>
      <c r="C152" s="48"/>
      <c r="D152" s="48"/>
    </row>
    <row r="153" spans="2:4" x14ac:dyDescent="0.25">
      <c r="B153" s="48"/>
      <c r="C153" s="48"/>
      <c r="D153" s="48"/>
    </row>
    <row r="154" spans="2:4" x14ac:dyDescent="0.25">
      <c r="B154" s="48"/>
      <c r="C154" s="48"/>
      <c r="D154" s="48"/>
    </row>
    <row r="155" spans="2:4" x14ac:dyDescent="0.25">
      <c r="B155" s="48"/>
      <c r="C155" s="48"/>
      <c r="D155" s="48"/>
    </row>
    <row r="156" spans="2:4" x14ac:dyDescent="0.25">
      <c r="B156" s="48"/>
      <c r="C156" s="48"/>
      <c r="D156" s="48"/>
    </row>
    <row r="157" spans="2:4" x14ac:dyDescent="0.25">
      <c r="B157" s="48"/>
      <c r="C157" s="48"/>
      <c r="D157" s="48"/>
    </row>
    <row r="158" spans="2:4" x14ac:dyDescent="0.25">
      <c r="B158" s="48"/>
      <c r="C158" s="48"/>
      <c r="D158" s="48"/>
    </row>
    <row r="159" spans="2:4" x14ac:dyDescent="0.25">
      <c r="B159" s="48"/>
      <c r="C159" s="48"/>
      <c r="D159" s="48"/>
    </row>
    <row r="160" spans="2:4" x14ac:dyDescent="0.25">
      <c r="B160" s="48"/>
      <c r="C160" s="48"/>
      <c r="D160" s="48"/>
    </row>
    <row r="161" spans="2:4" x14ac:dyDescent="0.25">
      <c r="B161" s="48"/>
      <c r="C161" s="48"/>
      <c r="D161" s="48"/>
    </row>
    <row r="162" spans="2:4" x14ac:dyDescent="0.25">
      <c r="B162" s="48"/>
      <c r="C162" s="48"/>
      <c r="D162" s="48"/>
    </row>
    <row r="163" spans="2:4" x14ac:dyDescent="0.25">
      <c r="B163" s="48"/>
      <c r="C163" s="48"/>
      <c r="D163" s="48"/>
    </row>
    <row r="164" spans="2:4" x14ac:dyDescent="0.25">
      <c r="B164" s="48"/>
      <c r="C164" s="48"/>
      <c r="D164" s="48"/>
    </row>
    <row r="165" spans="2:4" x14ac:dyDescent="0.25">
      <c r="B165" s="48"/>
      <c r="C165" s="48"/>
      <c r="D165" s="48"/>
    </row>
    <row r="166" spans="2:4" x14ac:dyDescent="0.25">
      <c r="B166" s="48"/>
      <c r="C166" s="48"/>
      <c r="D166" s="48"/>
    </row>
    <row r="167" spans="2:4" x14ac:dyDescent="0.25">
      <c r="B167" s="48"/>
      <c r="C167" s="48"/>
      <c r="D167" s="48"/>
    </row>
    <row r="168" spans="2:4" x14ac:dyDescent="0.25">
      <c r="B168" s="48"/>
      <c r="C168" s="48"/>
      <c r="D168" s="48"/>
    </row>
    <row r="169" spans="2:4" x14ac:dyDescent="0.25">
      <c r="B169" s="48"/>
      <c r="C169" s="48"/>
      <c r="D169" s="48"/>
    </row>
    <row r="170" spans="2:4" x14ac:dyDescent="0.25">
      <c r="B170" s="48"/>
      <c r="C170" s="48"/>
      <c r="D170" s="48"/>
    </row>
    <row r="171" spans="2:4" x14ac:dyDescent="0.25">
      <c r="B171" s="48"/>
      <c r="C171" s="48"/>
      <c r="D171" s="48"/>
    </row>
    <row r="172" spans="2:4" x14ac:dyDescent="0.25">
      <c r="B172" s="48"/>
      <c r="C172" s="48"/>
      <c r="D172" s="48"/>
    </row>
    <row r="173" spans="2:4" x14ac:dyDescent="0.25">
      <c r="B173" s="48"/>
      <c r="C173" s="48"/>
      <c r="D173" s="48"/>
    </row>
    <row r="174" spans="2:4" x14ac:dyDescent="0.25">
      <c r="B174" s="48"/>
      <c r="C174" s="48"/>
      <c r="D174" s="48"/>
    </row>
    <row r="175" spans="2:4" x14ac:dyDescent="0.25">
      <c r="B175" s="48"/>
      <c r="C175" s="48"/>
      <c r="D175" s="48"/>
    </row>
    <row r="176" spans="2:4" x14ac:dyDescent="0.25">
      <c r="B176" s="48"/>
      <c r="C176" s="48"/>
      <c r="D176" s="48"/>
    </row>
    <row r="177" spans="2:4" x14ac:dyDescent="0.25">
      <c r="B177" s="48"/>
      <c r="C177" s="48"/>
      <c r="D177" s="48"/>
    </row>
    <row r="178" spans="2:4" x14ac:dyDescent="0.25">
      <c r="B178" s="48"/>
      <c r="C178" s="48"/>
      <c r="D178" s="48"/>
    </row>
    <row r="179" spans="2:4" x14ac:dyDescent="0.25">
      <c r="B179" s="48"/>
      <c r="C179" s="48"/>
      <c r="D179" s="48"/>
    </row>
    <row r="180" spans="2:4" x14ac:dyDescent="0.25">
      <c r="B180" s="48"/>
      <c r="C180" s="48"/>
      <c r="D180" s="48"/>
    </row>
    <row r="181" spans="2:4" x14ac:dyDescent="0.25">
      <c r="B181" s="48"/>
      <c r="C181" s="48"/>
      <c r="D181" s="48"/>
    </row>
    <row r="182" spans="2:4" x14ac:dyDescent="0.25">
      <c r="B182" s="48"/>
      <c r="C182" s="48"/>
      <c r="D182" s="48"/>
    </row>
    <row r="183" spans="2:4" x14ac:dyDescent="0.25">
      <c r="B183" s="48"/>
      <c r="C183" s="48"/>
      <c r="D183" s="48"/>
    </row>
    <row r="184" spans="2:4" x14ac:dyDescent="0.25">
      <c r="B184" s="48"/>
      <c r="C184" s="48"/>
      <c r="D184" s="48"/>
    </row>
    <row r="185" spans="2:4" x14ac:dyDescent="0.25">
      <c r="B185" s="48"/>
      <c r="C185" s="48"/>
      <c r="D185" s="48"/>
    </row>
    <row r="186" spans="2:4" x14ac:dyDescent="0.25">
      <c r="B186" s="48"/>
      <c r="C186" s="48"/>
      <c r="D186" s="48"/>
    </row>
    <row r="187" spans="2:4" x14ac:dyDescent="0.25">
      <c r="B187" s="48"/>
      <c r="C187" s="48"/>
      <c r="D187" s="48"/>
    </row>
    <row r="188" spans="2:4" x14ac:dyDescent="0.25">
      <c r="B188" s="48"/>
      <c r="C188" s="48"/>
      <c r="D188" s="48"/>
    </row>
    <row r="189" spans="2:4" x14ac:dyDescent="0.25">
      <c r="B189" s="48"/>
      <c r="C189" s="48"/>
      <c r="D189" s="48"/>
    </row>
    <row r="190" spans="2:4" x14ac:dyDescent="0.25">
      <c r="B190" s="48"/>
      <c r="C190" s="48"/>
      <c r="D190" s="48"/>
    </row>
    <row r="191" spans="2:4" x14ac:dyDescent="0.25">
      <c r="B191" s="48"/>
      <c r="C191" s="48"/>
      <c r="D191" s="48"/>
    </row>
    <row r="192" spans="2:4" x14ac:dyDescent="0.25">
      <c r="B192" s="48"/>
      <c r="C192" s="48"/>
      <c r="D192" s="48"/>
    </row>
    <row r="193" spans="2:4" x14ac:dyDescent="0.25">
      <c r="B193" s="48"/>
      <c r="C193" s="48"/>
      <c r="D193" s="48"/>
    </row>
    <row r="194" spans="2:4" x14ac:dyDescent="0.25">
      <c r="B194" s="48"/>
      <c r="C194" s="48"/>
      <c r="D194" s="48"/>
    </row>
    <row r="195" spans="2:4" x14ac:dyDescent="0.25">
      <c r="B195" s="48"/>
      <c r="C195" s="48"/>
      <c r="D195" s="48"/>
    </row>
    <row r="196" spans="2:4" x14ac:dyDescent="0.25">
      <c r="B196" s="48"/>
      <c r="C196" s="48"/>
      <c r="D196" s="48"/>
    </row>
    <row r="197" spans="2:4" x14ac:dyDescent="0.25">
      <c r="B197" s="48"/>
      <c r="C197" s="48"/>
      <c r="D197" s="48"/>
    </row>
    <row r="198" spans="2:4" x14ac:dyDescent="0.25">
      <c r="B198" s="48"/>
      <c r="C198" s="48"/>
      <c r="D198" s="48"/>
    </row>
    <row r="199" spans="2:4" x14ac:dyDescent="0.25">
      <c r="B199" s="48"/>
      <c r="C199" s="48"/>
      <c r="D199" s="48"/>
    </row>
    <row r="200" spans="2:4" x14ac:dyDescent="0.25">
      <c r="B200" s="48"/>
      <c r="C200" s="48"/>
      <c r="D200" s="48"/>
    </row>
    <row r="201" spans="2:4" x14ac:dyDescent="0.25">
      <c r="B201" s="48"/>
      <c r="C201" s="48"/>
      <c r="D201" s="48"/>
    </row>
    <row r="202" spans="2:4" x14ac:dyDescent="0.25">
      <c r="B202" s="48"/>
      <c r="C202" s="48"/>
      <c r="D202" s="48"/>
    </row>
    <row r="203" spans="2:4" x14ac:dyDescent="0.25">
      <c r="B203" s="48"/>
      <c r="C203" s="48"/>
      <c r="D203" s="48"/>
    </row>
    <row r="204" spans="2:4" x14ac:dyDescent="0.25">
      <c r="B204" s="48"/>
      <c r="C204" s="48"/>
      <c r="D204" s="48"/>
    </row>
    <row r="205" spans="2:4" x14ac:dyDescent="0.25">
      <c r="B205" s="48"/>
      <c r="C205" s="48"/>
      <c r="D205" s="48"/>
    </row>
    <row r="206" spans="2:4" x14ac:dyDescent="0.25">
      <c r="B206" s="48"/>
      <c r="C206" s="48"/>
      <c r="D206" s="48"/>
    </row>
    <row r="207" spans="2:4" x14ac:dyDescent="0.25">
      <c r="B207" s="48"/>
      <c r="C207" s="48"/>
      <c r="D207" s="48"/>
    </row>
    <row r="208" spans="2:4" x14ac:dyDescent="0.25">
      <c r="B208" s="48"/>
      <c r="C208" s="48"/>
      <c r="D208" s="48"/>
    </row>
    <row r="209" spans="2:4" x14ac:dyDescent="0.25">
      <c r="B209" s="48"/>
      <c r="C209" s="48"/>
      <c r="D209" s="48"/>
    </row>
    <row r="210" spans="2:4" x14ac:dyDescent="0.25">
      <c r="B210" s="48"/>
      <c r="C210" s="48"/>
      <c r="D210" s="48"/>
    </row>
    <row r="211" spans="2:4" x14ac:dyDescent="0.25">
      <c r="B211" s="48"/>
      <c r="C211" s="48"/>
      <c r="D211" s="48"/>
    </row>
    <row r="212" spans="2:4" x14ac:dyDescent="0.25">
      <c r="B212" s="48"/>
      <c r="C212" s="48"/>
      <c r="D212" s="48"/>
    </row>
    <row r="213" spans="2:4" x14ac:dyDescent="0.25">
      <c r="B213" s="48"/>
      <c r="C213" s="48"/>
      <c r="D213" s="48"/>
    </row>
    <row r="214" spans="2:4" x14ac:dyDescent="0.25">
      <c r="B214" s="48"/>
      <c r="C214" s="48"/>
      <c r="D214" s="48"/>
    </row>
    <row r="215" spans="2:4" x14ac:dyDescent="0.25">
      <c r="B215" s="48"/>
      <c r="C215" s="48"/>
      <c r="D215" s="48"/>
    </row>
    <row r="216" spans="2:4" x14ac:dyDescent="0.25">
      <c r="B216" s="48"/>
      <c r="C216" s="48"/>
      <c r="D216" s="48"/>
    </row>
    <row r="217" spans="2:4" x14ac:dyDescent="0.25">
      <c r="B217" s="48"/>
      <c r="C217" s="48"/>
      <c r="D217" s="48"/>
    </row>
    <row r="218" spans="2:4" x14ac:dyDescent="0.25">
      <c r="B218" s="48"/>
      <c r="C218" s="48"/>
      <c r="D218" s="48"/>
    </row>
    <row r="219" spans="2:4" x14ac:dyDescent="0.25">
      <c r="B219" s="48"/>
      <c r="C219" s="48"/>
      <c r="D219" s="48"/>
    </row>
    <row r="220" spans="2:4" x14ac:dyDescent="0.25">
      <c r="B220" s="48"/>
      <c r="C220" s="48"/>
      <c r="D220" s="48"/>
    </row>
    <row r="221" spans="2:4" x14ac:dyDescent="0.25">
      <c r="B221" s="48"/>
      <c r="C221" s="48"/>
      <c r="D221" s="48"/>
    </row>
    <row r="222" spans="2:4" x14ac:dyDescent="0.25">
      <c r="B222" s="48"/>
      <c r="C222" s="48"/>
      <c r="D222" s="48"/>
    </row>
    <row r="223" spans="2:4" x14ac:dyDescent="0.25">
      <c r="B223" s="48"/>
      <c r="C223" s="48"/>
      <c r="D223" s="48"/>
    </row>
    <row r="224" spans="2:4" x14ac:dyDescent="0.25">
      <c r="B224" s="48"/>
      <c r="C224" s="48"/>
      <c r="D224" s="48"/>
    </row>
    <row r="225" spans="2:4" x14ac:dyDescent="0.25">
      <c r="B225" s="48"/>
      <c r="C225" s="48"/>
      <c r="D225" s="48"/>
    </row>
    <row r="226" spans="2:4" x14ac:dyDescent="0.25">
      <c r="B226" s="48"/>
      <c r="C226" s="48"/>
      <c r="D226" s="48"/>
    </row>
    <row r="227" spans="2:4" x14ac:dyDescent="0.25">
      <c r="B227" s="48"/>
      <c r="C227" s="48"/>
      <c r="D227" s="48"/>
    </row>
    <row r="228" spans="2:4" x14ac:dyDescent="0.25">
      <c r="B228" s="48"/>
      <c r="C228" s="48"/>
      <c r="D228" s="48"/>
    </row>
    <row r="229" spans="2:4" x14ac:dyDescent="0.25">
      <c r="B229" s="48"/>
      <c r="C229" s="48"/>
      <c r="D229" s="48"/>
    </row>
    <row r="230" spans="2:4" x14ac:dyDescent="0.25">
      <c r="B230" s="48"/>
      <c r="C230" s="48"/>
      <c r="D230" s="48"/>
    </row>
    <row r="231" spans="2:4" x14ac:dyDescent="0.25">
      <c r="B231" s="48"/>
      <c r="C231" s="48"/>
      <c r="D231" s="48"/>
    </row>
    <row r="232" spans="2:4" x14ac:dyDescent="0.25">
      <c r="B232" s="48"/>
      <c r="C232" s="48"/>
      <c r="D232" s="48"/>
    </row>
    <row r="233" spans="2:4" x14ac:dyDescent="0.25">
      <c r="B233" s="48"/>
      <c r="C233" s="48"/>
      <c r="D233" s="48"/>
    </row>
    <row r="234" spans="2:4" x14ac:dyDescent="0.25">
      <c r="B234" s="48"/>
      <c r="C234" s="48"/>
      <c r="D234" s="48"/>
    </row>
    <row r="235" spans="2:4" x14ac:dyDescent="0.25">
      <c r="B235" s="48"/>
      <c r="C235" s="48"/>
      <c r="D235" s="48"/>
    </row>
    <row r="236" spans="2:4" x14ac:dyDescent="0.25">
      <c r="B236" s="48"/>
      <c r="C236" s="48"/>
      <c r="D236" s="48"/>
    </row>
    <row r="237" spans="2:4" x14ac:dyDescent="0.25">
      <c r="B237" s="48"/>
      <c r="C237" s="48"/>
      <c r="D237" s="48"/>
    </row>
    <row r="238" spans="2:4" x14ac:dyDescent="0.25">
      <c r="B238" s="48"/>
      <c r="C238" s="48"/>
      <c r="D238" s="48"/>
    </row>
    <row r="239" spans="2:4" x14ac:dyDescent="0.25">
      <c r="B239" s="48"/>
      <c r="C239" s="48"/>
      <c r="D239" s="48"/>
    </row>
    <row r="240" spans="2:4" x14ac:dyDescent="0.25">
      <c r="B240" s="48"/>
      <c r="C240" s="48"/>
      <c r="D240" s="48"/>
    </row>
    <row r="241" spans="2:4" x14ac:dyDescent="0.25">
      <c r="B241" s="48"/>
      <c r="C241" s="48"/>
      <c r="D241" s="48"/>
    </row>
    <row r="242" spans="2:4" x14ac:dyDescent="0.25">
      <c r="B242" s="48"/>
      <c r="C242" s="48"/>
      <c r="D242" s="48"/>
    </row>
    <row r="243" spans="2:4" x14ac:dyDescent="0.25">
      <c r="B243" s="48"/>
      <c r="C243" s="48"/>
      <c r="D243" s="48"/>
    </row>
    <row r="244" spans="2:4" x14ac:dyDescent="0.25">
      <c r="B244" s="48"/>
      <c r="C244" s="48"/>
      <c r="D244" s="48"/>
    </row>
    <row r="245" spans="2:4" x14ac:dyDescent="0.25">
      <c r="B245" s="48"/>
      <c r="C245" s="48"/>
      <c r="D245" s="48"/>
    </row>
    <row r="246" spans="2:4" x14ac:dyDescent="0.25">
      <c r="B246" s="48"/>
      <c r="C246" s="48"/>
      <c r="D246" s="48"/>
    </row>
    <row r="247" spans="2:4" x14ac:dyDescent="0.25">
      <c r="B247" s="48"/>
      <c r="C247" s="48"/>
      <c r="D247" s="48"/>
    </row>
    <row r="248" spans="2:4" x14ac:dyDescent="0.25">
      <c r="B248" s="48"/>
      <c r="C248" s="48"/>
      <c r="D248" s="48"/>
    </row>
    <row r="249" spans="2:4" x14ac:dyDescent="0.25">
      <c r="B249" s="48"/>
      <c r="C249" s="48"/>
      <c r="D249" s="48"/>
    </row>
    <row r="250" spans="2:4" x14ac:dyDescent="0.25">
      <c r="B250" s="48"/>
      <c r="C250" s="48"/>
      <c r="D250" s="48"/>
    </row>
    <row r="251" spans="2:4" x14ac:dyDescent="0.25">
      <c r="B251" s="48"/>
      <c r="C251" s="48"/>
      <c r="D251" s="48"/>
    </row>
    <row r="252" spans="2:4" x14ac:dyDescent="0.25">
      <c r="B252" s="48"/>
      <c r="C252" s="48"/>
      <c r="D252" s="48"/>
    </row>
    <row r="253" spans="2:4" x14ac:dyDescent="0.25">
      <c r="B253" s="48"/>
      <c r="C253" s="48"/>
      <c r="D253" s="48"/>
    </row>
    <row r="254" spans="2:4" x14ac:dyDescent="0.25">
      <c r="B254" s="48"/>
      <c r="C254" s="48"/>
      <c r="D254" s="48"/>
    </row>
    <row r="255" spans="2:4" x14ac:dyDescent="0.25">
      <c r="B255" s="48"/>
      <c r="C255" s="48"/>
      <c r="D255" s="48"/>
    </row>
    <row r="256" spans="2:4" x14ac:dyDescent="0.25">
      <c r="B256" s="48"/>
      <c r="C256" s="48"/>
      <c r="D256" s="48"/>
    </row>
    <row r="257" spans="2:4" x14ac:dyDescent="0.25">
      <c r="B257" s="48"/>
      <c r="C257" s="48"/>
      <c r="D257" s="48"/>
    </row>
    <row r="258" spans="2:4" x14ac:dyDescent="0.25">
      <c r="B258" s="48"/>
      <c r="C258" s="48"/>
      <c r="D258" s="48"/>
    </row>
    <row r="259" spans="2:4" x14ac:dyDescent="0.25">
      <c r="B259" s="48"/>
      <c r="C259" s="48"/>
      <c r="D259" s="48"/>
    </row>
    <row r="260" spans="2:4" x14ac:dyDescent="0.25">
      <c r="B260" s="48"/>
      <c r="C260" s="48"/>
      <c r="D260" s="48"/>
    </row>
    <row r="261" spans="2:4" x14ac:dyDescent="0.25">
      <c r="B261" s="48"/>
      <c r="C261" s="48"/>
      <c r="D261" s="48"/>
    </row>
    <row r="262" spans="2:4" x14ac:dyDescent="0.25">
      <c r="B262" s="48"/>
      <c r="C262" s="48"/>
      <c r="D262" s="48"/>
    </row>
    <row r="263" spans="2:4" x14ac:dyDescent="0.25">
      <c r="B263" s="48"/>
      <c r="C263" s="48"/>
      <c r="D263" s="48"/>
    </row>
    <row r="264" spans="2:4" x14ac:dyDescent="0.25">
      <c r="B264" s="48"/>
      <c r="C264" s="48"/>
      <c r="D264" s="48"/>
    </row>
    <row r="265" spans="2:4" x14ac:dyDescent="0.25">
      <c r="B265" s="48"/>
      <c r="C265" s="48"/>
      <c r="D265" s="48"/>
    </row>
    <row r="266" spans="2:4" x14ac:dyDescent="0.25">
      <c r="B266" s="48"/>
      <c r="C266" s="48"/>
      <c r="D266" s="48"/>
    </row>
    <row r="267" spans="2:4" x14ac:dyDescent="0.25">
      <c r="B267" s="48"/>
      <c r="C267" s="48"/>
      <c r="D267" s="48"/>
    </row>
    <row r="268" spans="2:4" x14ac:dyDescent="0.25">
      <c r="B268" s="48"/>
      <c r="C268" s="48"/>
      <c r="D268" s="48"/>
    </row>
    <row r="269" spans="2:4" x14ac:dyDescent="0.25">
      <c r="B269" s="48"/>
      <c r="C269" s="48"/>
      <c r="D269" s="48"/>
    </row>
    <row r="270" spans="2:4" x14ac:dyDescent="0.25">
      <c r="B270" s="48"/>
      <c r="C270" s="48"/>
      <c r="D270" s="48"/>
    </row>
    <row r="271" spans="2:4" x14ac:dyDescent="0.25">
      <c r="B271" s="48"/>
      <c r="C271" s="48"/>
      <c r="D271" s="48"/>
    </row>
    <row r="272" spans="2:4" x14ac:dyDescent="0.25">
      <c r="B272" s="48"/>
      <c r="C272" s="48"/>
      <c r="D272" s="48"/>
    </row>
    <row r="273" spans="2:4" x14ac:dyDescent="0.25">
      <c r="B273" s="48"/>
      <c r="C273" s="48"/>
      <c r="D273" s="48"/>
    </row>
    <row r="274" spans="2:4" x14ac:dyDescent="0.25">
      <c r="B274" s="48"/>
      <c r="C274" s="48"/>
      <c r="D274" s="48"/>
    </row>
    <row r="275" spans="2:4" x14ac:dyDescent="0.25">
      <c r="B275" s="48"/>
      <c r="C275" s="48"/>
      <c r="D275" s="48"/>
    </row>
    <row r="276" spans="2:4" x14ac:dyDescent="0.25">
      <c r="B276" s="48"/>
      <c r="C276" s="48"/>
      <c r="D276" s="48"/>
    </row>
    <row r="277" spans="2:4" x14ac:dyDescent="0.25">
      <c r="B277" s="48"/>
      <c r="C277" s="48"/>
      <c r="D277" s="48"/>
    </row>
    <row r="278" spans="2:4" x14ac:dyDescent="0.25">
      <c r="B278" s="48"/>
      <c r="C278" s="48"/>
      <c r="D278" s="48"/>
    </row>
    <row r="279" spans="2:4" x14ac:dyDescent="0.25">
      <c r="B279" s="48"/>
      <c r="C279" s="48"/>
      <c r="D279" s="48"/>
    </row>
    <row r="280" spans="2:4" x14ac:dyDescent="0.25">
      <c r="B280" s="48"/>
      <c r="C280" s="48"/>
      <c r="D280" s="48"/>
    </row>
    <row r="281" spans="2:4" x14ac:dyDescent="0.25">
      <c r="B281" s="48"/>
      <c r="C281" s="48"/>
      <c r="D281" s="48"/>
    </row>
    <row r="282" spans="2:4" x14ac:dyDescent="0.25">
      <c r="B282" s="48"/>
      <c r="C282" s="48"/>
      <c r="D282" s="48"/>
    </row>
    <row r="283" spans="2:4" x14ac:dyDescent="0.25">
      <c r="B283" s="48"/>
      <c r="C283" s="48"/>
      <c r="D283" s="48"/>
    </row>
    <row r="284" spans="2:4" x14ac:dyDescent="0.25">
      <c r="B284" s="48"/>
      <c r="C284" s="48"/>
      <c r="D284" s="48"/>
    </row>
    <row r="285" spans="2:4" x14ac:dyDescent="0.25">
      <c r="B285" s="48"/>
      <c r="C285" s="48"/>
      <c r="D285" s="48"/>
    </row>
    <row r="286" spans="2:4" x14ac:dyDescent="0.25">
      <c r="B286" s="48"/>
      <c r="C286" s="48"/>
      <c r="D286" s="48"/>
    </row>
    <row r="287" spans="2:4" x14ac:dyDescent="0.25">
      <c r="B287" s="48"/>
      <c r="C287" s="48"/>
      <c r="D287" s="48"/>
    </row>
    <row r="288" spans="2:4" x14ac:dyDescent="0.25">
      <c r="B288" s="48"/>
      <c r="C288" s="48"/>
      <c r="D288" s="48"/>
    </row>
    <row r="289" spans="2:4" x14ac:dyDescent="0.25">
      <c r="B289" s="48"/>
      <c r="C289" s="48"/>
      <c r="D289" s="48"/>
    </row>
    <row r="290" spans="2:4" x14ac:dyDescent="0.25">
      <c r="B290" s="48"/>
      <c r="C290" s="48"/>
      <c r="D290" s="48"/>
    </row>
    <row r="291" spans="2:4" x14ac:dyDescent="0.25">
      <c r="B291" s="48"/>
      <c r="C291" s="48"/>
      <c r="D291" s="48"/>
    </row>
    <row r="292" spans="2:4" x14ac:dyDescent="0.25">
      <c r="B292" s="48"/>
      <c r="C292" s="48"/>
      <c r="D292" s="48"/>
    </row>
    <row r="293" spans="2:4" x14ac:dyDescent="0.25">
      <c r="B293" s="48"/>
      <c r="C293" s="48"/>
      <c r="D293" s="48"/>
    </row>
    <row r="294" spans="2:4" x14ac:dyDescent="0.25">
      <c r="B294" s="48"/>
      <c r="C294" s="48"/>
      <c r="D294" s="48"/>
    </row>
    <row r="295" spans="2:4" x14ac:dyDescent="0.25">
      <c r="B295" s="48"/>
      <c r="C295" s="48"/>
      <c r="D295" s="48"/>
    </row>
    <row r="296" spans="2:4" x14ac:dyDescent="0.25">
      <c r="B296" s="48"/>
      <c r="C296" s="48"/>
      <c r="D296" s="48"/>
    </row>
    <row r="297" spans="2:4" x14ac:dyDescent="0.25">
      <c r="B297" s="48"/>
      <c r="C297" s="48"/>
      <c r="D297" s="48"/>
    </row>
    <row r="298" spans="2:4" x14ac:dyDescent="0.25">
      <c r="B298" s="48"/>
      <c r="C298" s="48"/>
      <c r="D298" s="48"/>
    </row>
    <row r="299" spans="2:4" x14ac:dyDescent="0.25">
      <c r="B299" s="48"/>
      <c r="C299" s="48"/>
      <c r="D299" s="48"/>
    </row>
    <row r="300" spans="2:4" x14ac:dyDescent="0.25">
      <c r="B300" s="48"/>
      <c r="C300" s="48"/>
      <c r="D300" s="48"/>
    </row>
    <row r="301" spans="2:4" x14ac:dyDescent="0.25">
      <c r="B301" s="48"/>
      <c r="C301" s="48"/>
      <c r="D301" s="48"/>
    </row>
    <row r="302" spans="2:4" x14ac:dyDescent="0.25">
      <c r="B302" s="48"/>
      <c r="C302" s="48"/>
      <c r="D302" s="48"/>
    </row>
    <row r="303" spans="2:4" x14ac:dyDescent="0.25">
      <c r="B303" s="48"/>
      <c r="C303" s="48"/>
      <c r="D303" s="48"/>
    </row>
    <row r="304" spans="2:4" x14ac:dyDescent="0.25">
      <c r="B304" s="48"/>
      <c r="C304" s="48"/>
      <c r="D304" s="48"/>
    </row>
    <row r="305" spans="2:4" x14ac:dyDescent="0.25">
      <c r="B305" s="48"/>
      <c r="C305" s="48"/>
      <c r="D305" s="48"/>
    </row>
    <row r="306" spans="2:4" x14ac:dyDescent="0.25">
      <c r="B306" s="48"/>
      <c r="C306" s="48"/>
      <c r="D306" s="48"/>
    </row>
    <row r="307" spans="2:4" x14ac:dyDescent="0.25">
      <c r="B307" s="48"/>
      <c r="C307" s="48"/>
      <c r="D307" s="48"/>
    </row>
    <row r="308" spans="2:4" x14ac:dyDescent="0.25">
      <c r="B308" s="48"/>
      <c r="C308" s="48"/>
      <c r="D308" s="48"/>
    </row>
    <row r="309" spans="2:4" x14ac:dyDescent="0.25">
      <c r="B309" s="48"/>
      <c r="C309" s="48"/>
      <c r="D309" s="48"/>
    </row>
    <row r="310" spans="2:4" x14ac:dyDescent="0.25">
      <c r="B310" s="48"/>
      <c r="C310" s="48"/>
      <c r="D310" s="48"/>
    </row>
    <row r="311" spans="2:4" x14ac:dyDescent="0.25">
      <c r="B311" s="48"/>
      <c r="C311" s="48"/>
      <c r="D311" s="48"/>
    </row>
    <row r="312" spans="2:4" x14ac:dyDescent="0.25">
      <c r="B312" s="48"/>
      <c r="C312" s="48"/>
      <c r="D312" s="48"/>
    </row>
    <row r="313" spans="2:4" x14ac:dyDescent="0.25">
      <c r="B313" s="48"/>
      <c r="C313" s="48"/>
      <c r="D313" s="48"/>
    </row>
    <row r="314" spans="2:4" x14ac:dyDescent="0.25">
      <c r="B314" s="48"/>
      <c r="C314" s="48"/>
      <c r="D314" s="48"/>
    </row>
    <row r="315" spans="2:4" x14ac:dyDescent="0.25">
      <c r="B315" s="48"/>
      <c r="C315" s="48"/>
      <c r="D315" s="48"/>
    </row>
    <row r="316" spans="2:4" x14ac:dyDescent="0.25">
      <c r="B316" s="48"/>
      <c r="C316" s="48"/>
      <c r="D316" s="48"/>
    </row>
    <row r="317" spans="2:4" x14ac:dyDescent="0.25">
      <c r="B317" s="48"/>
      <c r="C317" s="48"/>
      <c r="D317" s="48"/>
    </row>
    <row r="318" spans="2:4" x14ac:dyDescent="0.25">
      <c r="B318" s="48"/>
      <c r="C318" s="48"/>
      <c r="D318" s="48"/>
    </row>
    <row r="319" spans="2:4" x14ac:dyDescent="0.25">
      <c r="B319" s="48"/>
      <c r="C319" s="48"/>
      <c r="D319" s="48"/>
    </row>
    <row r="320" spans="2:4" x14ac:dyDescent="0.25">
      <c r="B320" s="48"/>
      <c r="C320" s="48"/>
      <c r="D320" s="48"/>
    </row>
    <row r="321" spans="2:4" x14ac:dyDescent="0.25">
      <c r="B321" s="48"/>
      <c r="C321" s="48"/>
      <c r="D321" s="48"/>
    </row>
    <row r="322" spans="2:4" x14ac:dyDescent="0.25">
      <c r="B322" s="48"/>
      <c r="C322" s="48"/>
      <c r="D322" s="48"/>
    </row>
    <row r="323" spans="2:4" x14ac:dyDescent="0.25">
      <c r="B323" s="48"/>
      <c r="C323" s="48"/>
      <c r="D323" s="48"/>
    </row>
    <row r="324" spans="2:4" x14ac:dyDescent="0.25">
      <c r="B324" s="48"/>
      <c r="C324" s="48"/>
      <c r="D324" s="48"/>
    </row>
    <row r="325" spans="2:4" x14ac:dyDescent="0.25">
      <c r="B325" s="48"/>
      <c r="C325" s="48"/>
      <c r="D325" s="48"/>
    </row>
    <row r="326" spans="2:4" x14ac:dyDescent="0.25">
      <c r="B326" s="48"/>
      <c r="C326" s="48"/>
      <c r="D326" s="48"/>
    </row>
    <row r="327" spans="2:4" x14ac:dyDescent="0.25">
      <c r="B327" s="48"/>
      <c r="C327" s="48"/>
      <c r="D327" s="48"/>
    </row>
    <row r="328" spans="2:4" x14ac:dyDescent="0.25">
      <c r="B328" s="48"/>
      <c r="C328" s="48"/>
      <c r="D328" s="48"/>
    </row>
    <row r="329" spans="2:4" x14ac:dyDescent="0.25">
      <c r="B329" s="48"/>
      <c r="C329" s="48"/>
      <c r="D329" s="48"/>
    </row>
    <row r="330" spans="2:4" x14ac:dyDescent="0.25">
      <c r="B330" s="48"/>
      <c r="C330" s="48"/>
      <c r="D330" s="48"/>
    </row>
    <row r="331" spans="2:4" x14ac:dyDescent="0.25">
      <c r="B331" s="48"/>
      <c r="C331" s="48"/>
      <c r="D331" s="48"/>
    </row>
    <row r="332" spans="2:4" x14ac:dyDescent="0.25">
      <c r="B332" s="48"/>
      <c r="C332" s="48"/>
      <c r="D332" s="48"/>
    </row>
    <row r="333" spans="2:4" x14ac:dyDescent="0.25">
      <c r="B333" s="48"/>
      <c r="C333" s="48"/>
      <c r="D333" s="48"/>
    </row>
    <row r="334" spans="2:4" x14ac:dyDescent="0.25">
      <c r="B334" s="48"/>
      <c r="C334" s="48"/>
      <c r="D334" s="48"/>
    </row>
    <row r="335" spans="2:4" x14ac:dyDescent="0.25">
      <c r="B335" s="48"/>
      <c r="C335" s="48"/>
      <c r="D335" s="48"/>
    </row>
    <row r="336" spans="2:4" x14ac:dyDescent="0.25">
      <c r="B336" s="48"/>
      <c r="C336" s="48"/>
      <c r="D336" s="48"/>
    </row>
    <row r="337" spans="2:4" x14ac:dyDescent="0.25">
      <c r="B337" s="48"/>
      <c r="C337" s="48"/>
      <c r="D337" s="48"/>
    </row>
    <row r="338" spans="2:4" x14ac:dyDescent="0.25">
      <c r="B338" s="48"/>
      <c r="C338" s="48"/>
      <c r="D338" s="48"/>
    </row>
    <row r="339" spans="2:4" x14ac:dyDescent="0.25">
      <c r="B339" s="48"/>
      <c r="C339" s="48"/>
      <c r="D339" s="48"/>
    </row>
    <row r="340" spans="2:4" x14ac:dyDescent="0.25">
      <c r="B340" s="48"/>
      <c r="C340" s="48"/>
      <c r="D340" s="48"/>
    </row>
    <row r="341" spans="2:4" x14ac:dyDescent="0.25">
      <c r="B341" s="48"/>
      <c r="C341" s="48"/>
      <c r="D341" s="48"/>
    </row>
    <row r="342" spans="2:4" x14ac:dyDescent="0.25">
      <c r="B342" s="48"/>
      <c r="C342" s="48"/>
      <c r="D342" s="48"/>
    </row>
    <row r="343" spans="2:4" x14ac:dyDescent="0.25">
      <c r="B343" s="48"/>
      <c r="C343" s="48"/>
      <c r="D343" s="48"/>
    </row>
    <row r="344" spans="2:4" x14ac:dyDescent="0.25">
      <c r="B344" s="48"/>
      <c r="C344" s="48"/>
      <c r="D344" s="48"/>
    </row>
    <row r="345" spans="2:4" x14ac:dyDescent="0.25">
      <c r="B345" s="48"/>
      <c r="C345" s="48"/>
      <c r="D345" s="48"/>
    </row>
    <row r="346" spans="2:4" x14ac:dyDescent="0.25">
      <c r="B346" s="48"/>
      <c r="C346" s="48"/>
      <c r="D346" s="48"/>
    </row>
    <row r="347" spans="2:4" x14ac:dyDescent="0.25">
      <c r="B347" s="48"/>
      <c r="C347" s="48"/>
      <c r="D347" s="48"/>
    </row>
    <row r="348" spans="2:4" x14ac:dyDescent="0.25">
      <c r="B348" s="48"/>
      <c r="C348" s="48"/>
      <c r="D348" s="48"/>
    </row>
    <row r="349" spans="2:4" x14ac:dyDescent="0.25">
      <c r="B349" s="48"/>
      <c r="C349" s="48"/>
      <c r="D349" s="48"/>
    </row>
    <row r="350" spans="2:4" x14ac:dyDescent="0.25">
      <c r="B350" s="48"/>
      <c r="C350" s="48"/>
      <c r="D350" s="48"/>
    </row>
    <row r="351" spans="2:4" x14ac:dyDescent="0.25">
      <c r="B351" s="48"/>
      <c r="C351" s="48"/>
      <c r="D351" s="48"/>
    </row>
    <row r="352" spans="2:4" x14ac:dyDescent="0.25">
      <c r="B352" s="48"/>
      <c r="C352" s="48"/>
      <c r="D352" s="48"/>
    </row>
    <row r="353" spans="2:4" x14ac:dyDescent="0.25">
      <c r="B353" s="48"/>
      <c r="C353" s="48"/>
      <c r="D353" s="48"/>
    </row>
    <row r="354" spans="2:4" x14ac:dyDescent="0.25">
      <c r="B354" s="48"/>
      <c r="C354" s="48"/>
      <c r="D354" s="48"/>
    </row>
    <row r="355" spans="2:4" x14ac:dyDescent="0.25">
      <c r="B355" s="48"/>
      <c r="C355" s="48"/>
      <c r="D355" s="48"/>
    </row>
    <row r="356" spans="2:4" x14ac:dyDescent="0.25">
      <c r="B356" s="48"/>
      <c r="C356" s="48"/>
      <c r="D356" s="48"/>
    </row>
    <row r="357" spans="2:4" x14ac:dyDescent="0.25">
      <c r="B357" s="48"/>
      <c r="C357" s="48"/>
      <c r="D357" s="48"/>
    </row>
    <row r="358" spans="2:4" x14ac:dyDescent="0.25">
      <c r="B358" s="48"/>
      <c r="C358" s="48"/>
      <c r="D358" s="48"/>
    </row>
    <row r="359" spans="2:4" x14ac:dyDescent="0.25">
      <c r="B359" s="48"/>
      <c r="C359" s="48"/>
      <c r="D359" s="48"/>
    </row>
    <row r="360" spans="2:4" x14ac:dyDescent="0.25">
      <c r="B360" s="48"/>
      <c r="C360" s="48"/>
      <c r="D360" s="48"/>
    </row>
    <row r="361" spans="2:4" x14ac:dyDescent="0.25">
      <c r="B361" s="48"/>
      <c r="C361" s="48"/>
      <c r="D361" s="48"/>
    </row>
    <row r="362" spans="2:4" x14ac:dyDescent="0.25">
      <c r="B362" s="48"/>
      <c r="C362" s="48"/>
      <c r="D362" s="48"/>
    </row>
    <row r="363" spans="2:4" x14ac:dyDescent="0.25">
      <c r="B363" s="48"/>
      <c r="C363" s="48"/>
      <c r="D363" s="48"/>
    </row>
    <row r="364" spans="2:4" x14ac:dyDescent="0.25">
      <c r="B364" s="48"/>
      <c r="C364" s="48"/>
      <c r="D364" s="48"/>
    </row>
    <row r="365" spans="2:4" x14ac:dyDescent="0.25">
      <c r="B365" s="48"/>
      <c r="C365" s="48"/>
      <c r="D365" s="48"/>
    </row>
    <row r="366" spans="2:4" x14ac:dyDescent="0.25">
      <c r="B366" s="48"/>
      <c r="C366" s="48"/>
      <c r="D366" s="48"/>
    </row>
    <row r="367" spans="2:4" x14ac:dyDescent="0.25">
      <c r="B367" s="48"/>
      <c r="C367" s="48"/>
      <c r="D367" s="48"/>
    </row>
    <row r="368" spans="2:4" x14ac:dyDescent="0.25">
      <c r="B368" s="48"/>
      <c r="C368" s="48"/>
      <c r="D368" s="48"/>
    </row>
    <row r="369" spans="2:4" x14ac:dyDescent="0.25">
      <c r="B369" s="48"/>
      <c r="C369" s="48"/>
      <c r="D369" s="48"/>
    </row>
    <row r="370" spans="2:4" x14ac:dyDescent="0.25">
      <c r="B370" s="48"/>
      <c r="C370" s="48"/>
      <c r="D370" s="48"/>
    </row>
    <row r="371" spans="2:4" x14ac:dyDescent="0.25">
      <c r="B371" s="48"/>
      <c r="C371" s="48"/>
      <c r="D371" s="48"/>
    </row>
    <row r="372" spans="2:4" x14ac:dyDescent="0.25">
      <c r="B372" s="48"/>
      <c r="C372" s="48"/>
      <c r="D372" s="48"/>
    </row>
    <row r="373" spans="2:4" x14ac:dyDescent="0.25">
      <c r="B373" s="48"/>
      <c r="C373" s="48"/>
      <c r="D373" s="48"/>
    </row>
    <row r="374" spans="2:4" x14ac:dyDescent="0.25">
      <c r="B374" s="48"/>
      <c r="C374" s="48"/>
      <c r="D374" s="48"/>
    </row>
    <row r="375" spans="2:4" x14ac:dyDescent="0.25">
      <c r="B375" s="48"/>
      <c r="C375" s="48"/>
      <c r="D375" s="48"/>
    </row>
    <row r="376" spans="2:4" x14ac:dyDescent="0.25">
      <c r="B376" s="48"/>
      <c r="C376" s="48"/>
      <c r="D376" s="48"/>
    </row>
    <row r="377" spans="2:4" x14ac:dyDescent="0.25">
      <c r="B377" s="48"/>
      <c r="C377" s="48"/>
      <c r="D377" s="48"/>
    </row>
    <row r="378" spans="2:4" x14ac:dyDescent="0.25">
      <c r="B378" s="48"/>
      <c r="C378" s="48"/>
      <c r="D378" s="48"/>
    </row>
    <row r="379" spans="2:4" x14ac:dyDescent="0.25">
      <c r="B379" s="48"/>
      <c r="C379" s="48"/>
      <c r="D379" s="48"/>
    </row>
    <row r="380" spans="2:4" x14ac:dyDescent="0.25">
      <c r="B380" s="48"/>
      <c r="C380" s="48"/>
      <c r="D380" s="48"/>
    </row>
    <row r="381" spans="2:4" x14ac:dyDescent="0.25">
      <c r="B381" s="48"/>
      <c r="C381" s="48"/>
      <c r="D381" s="48"/>
    </row>
    <row r="382" spans="2:4" x14ac:dyDescent="0.25">
      <c r="B382" s="48"/>
      <c r="C382" s="48"/>
      <c r="D382" s="48"/>
    </row>
    <row r="383" spans="2:4" x14ac:dyDescent="0.25">
      <c r="B383" s="48"/>
      <c r="C383" s="48"/>
      <c r="D383" s="48"/>
    </row>
    <row r="384" spans="2:4" x14ac:dyDescent="0.25">
      <c r="B384" s="48"/>
      <c r="C384" s="48"/>
      <c r="D384" s="48"/>
    </row>
    <row r="385" spans="2:4" x14ac:dyDescent="0.25">
      <c r="B385" s="48"/>
      <c r="C385" s="48"/>
      <c r="D385" s="48"/>
    </row>
    <row r="386" spans="2:4" x14ac:dyDescent="0.25">
      <c r="B386" s="48"/>
      <c r="C386" s="48"/>
      <c r="D386" s="48"/>
    </row>
    <row r="387" spans="2:4" x14ac:dyDescent="0.25">
      <c r="B387" s="48"/>
      <c r="C387" s="48"/>
      <c r="D387" s="48"/>
    </row>
    <row r="388" spans="2:4" x14ac:dyDescent="0.25">
      <c r="B388" s="48"/>
      <c r="C388" s="48"/>
      <c r="D388" s="48"/>
    </row>
    <row r="389" spans="2:4" x14ac:dyDescent="0.25">
      <c r="B389" s="48"/>
      <c r="C389" s="48"/>
      <c r="D389" s="48"/>
    </row>
    <row r="390" spans="2:4" x14ac:dyDescent="0.25">
      <c r="B390" s="48"/>
      <c r="C390" s="48"/>
      <c r="D390" s="48"/>
    </row>
    <row r="391" spans="2:4" x14ac:dyDescent="0.25">
      <c r="B391" s="48"/>
      <c r="C391" s="48"/>
      <c r="D391" s="48"/>
    </row>
    <row r="392" spans="2:4" x14ac:dyDescent="0.25">
      <c r="B392" s="48"/>
      <c r="C392" s="48"/>
      <c r="D392" s="48"/>
    </row>
    <row r="393" spans="2:4" x14ac:dyDescent="0.25">
      <c r="B393" s="48"/>
      <c r="C393" s="48"/>
      <c r="D393" s="48"/>
    </row>
    <row r="394" spans="2:4" x14ac:dyDescent="0.25">
      <c r="B394" s="48"/>
      <c r="C394" s="48"/>
      <c r="D394" s="48"/>
    </row>
    <row r="395" spans="2:4" x14ac:dyDescent="0.25">
      <c r="B395" s="48"/>
      <c r="C395" s="48"/>
      <c r="D395" s="48"/>
    </row>
    <row r="396" spans="2:4" x14ac:dyDescent="0.25">
      <c r="B396" s="48"/>
      <c r="C396" s="48"/>
      <c r="D396" s="48"/>
    </row>
    <row r="397" spans="2:4" x14ac:dyDescent="0.25">
      <c r="B397" s="48"/>
      <c r="C397" s="48"/>
      <c r="D397" s="48"/>
    </row>
    <row r="398" spans="2:4" x14ac:dyDescent="0.25">
      <c r="B398" s="48"/>
      <c r="C398" s="48"/>
      <c r="D398" s="48"/>
    </row>
    <row r="399" spans="2:4" x14ac:dyDescent="0.25">
      <c r="B399" s="48"/>
      <c r="C399" s="48"/>
      <c r="D399" s="48"/>
    </row>
    <row r="400" spans="2:4" x14ac:dyDescent="0.25">
      <c r="B400" s="48"/>
      <c r="C400" s="48"/>
      <c r="D400" s="48"/>
    </row>
    <row r="401" spans="2:4" x14ac:dyDescent="0.25">
      <c r="B401" s="48"/>
      <c r="C401" s="48"/>
      <c r="D401" s="48"/>
    </row>
    <row r="402" spans="2:4" x14ac:dyDescent="0.25">
      <c r="B402" s="48"/>
      <c r="C402" s="48"/>
      <c r="D402" s="48"/>
    </row>
    <row r="403" spans="2:4" x14ac:dyDescent="0.25">
      <c r="B403" s="48"/>
      <c r="C403" s="48"/>
      <c r="D403" s="48"/>
    </row>
    <row r="404" spans="2:4" x14ac:dyDescent="0.25">
      <c r="B404" s="48"/>
      <c r="C404" s="48"/>
      <c r="D404" s="48"/>
    </row>
    <row r="405" spans="2:4" x14ac:dyDescent="0.25">
      <c r="B405" s="48"/>
      <c r="C405" s="48"/>
      <c r="D405" s="48"/>
    </row>
    <row r="406" spans="2:4" x14ac:dyDescent="0.25">
      <c r="B406" s="48"/>
      <c r="C406" s="48"/>
      <c r="D406" s="48"/>
    </row>
    <row r="407" spans="2:4" x14ac:dyDescent="0.25">
      <c r="B407" s="48"/>
      <c r="C407" s="48"/>
      <c r="D407" s="48"/>
    </row>
    <row r="408" spans="2:4" x14ac:dyDescent="0.25">
      <c r="B408" s="48"/>
      <c r="C408" s="48"/>
      <c r="D408" s="48"/>
    </row>
    <row r="409" spans="2:4" x14ac:dyDescent="0.25">
      <c r="B409" s="48"/>
      <c r="C409" s="48"/>
      <c r="D409" s="48"/>
    </row>
    <row r="410" spans="2:4" x14ac:dyDescent="0.25">
      <c r="B410" s="48"/>
      <c r="C410" s="48"/>
      <c r="D410" s="48"/>
    </row>
    <row r="411" spans="2:4" x14ac:dyDescent="0.25">
      <c r="B411" s="48"/>
      <c r="C411" s="48"/>
      <c r="D411" s="48"/>
    </row>
    <row r="412" spans="2:4" x14ac:dyDescent="0.25">
      <c r="B412" s="48"/>
      <c r="C412" s="48"/>
      <c r="D412" s="48"/>
    </row>
    <row r="413" spans="2:4" x14ac:dyDescent="0.25">
      <c r="B413" s="48"/>
      <c r="C413" s="48"/>
      <c r="D413" s="48"/>
    </row>
    <row r="414" spans="2:4" x14ac:dyDescent="0.25">
      <c r="B414" s="48"/>
      <c r="C414" s="48"/>
      <c r="D414" s="48"/>
    </row>
    <row r="415" spans="2:4" x14ac:dyDescent="0.25">
      <c r="B415" s="48"/>
      <c r="C415" s="48"/>
      <c r="D415" s="48"/>
    </row>
    <row r="416" spans="2:4" x14ac:dyDescent="0.25">
      <c r="B416" s="48"/>
      <c r="C416" s="48"/>
      <c r="D416" s="48"/>
    </row>
    <row r="417" spans="2:4" x14ac:dyDescent="0.25">
      <c r="B417" s="48"/>
      <c r="C417" s="48"/>
      <c r="D417" s="48"/>
    </row>
    <row r="418" spans="2:4" x14ac:dyDescent="0.25">
      <c r="B418" s="48"/>
      <c r="C418" s="48"/>
      <c r="D418" s="48"/>
    </row>
    <row r="419" spans="2:4" x14ac:dyDescent="0.25">
      <c r="B419" s="48"/>
      <c r="C419" s="48"/>
      <c r="D419" s="48"/>
    </row>
    <row r="420" spans="2:4" x14ac:dyDescent="0.25">
      <c r="B420" s="48"/>
      <c r="C420" s="48"/>
      <c r="D420" s="48"/>
    </row>
    <row r="421" spans="2:4" x14ac:dyDescent="0.25">
      <c r="B421" s="48"/>
      <c r="C421" s="48"/>
      <c r="D421" s="48"/>
    </row>
    <row r="422" spans="2:4" x14ac:dyDescent="0.25">
      <c r="B422" s="48"/>
      <c r="C422" s="48"/>
      <c r="D422" s="48"/>
    </row>
    <row r="423" spans="2:4" x14ac:dyDescent="0.25">
      <c r="B423" s="48"/>
      <c r="C423" s="48"/>
      <c r="D423" s="48"/>
    </row>
    <row r="424" spans="2:4" x14ac:dyDescent="0.25">
      <c r="B424" s="48"/>
      <c r="C424" s="48"/>
      <c r="D424" s="48"/>
    </row>
    <row r="425" spans="2:4" x14ac:dyDescent="0.25">
      <c r="B425" s="48"/>
      <c r="C425" s="48"/>
      <c r="D425" s="48"/>
    </row>
    <row r="426" spans="2:4" x14ac:dyDescent="0.25">
      <c r="B426" s="48"/>
      <c r="C426" s="48"/>
      <c r="D426" s="48"/>
    </row>
    <row r="427" spans="2:4" x14ac:dyDescent="0.25">
      <c r="B427" s="48"/>
      <c r="C427" s="48"/>
      <c r="D427" s="48"/>
    </row>
    <row r="428" spans="2:4" x14ac:dyDescent="0.25">
      <c r="B428" s="48"/>
      <c r="C428" s="48"/>
      <c r="D428" s="48"/>
    </row>
    <row r="429" spans="2:4" x14ac:dyDescent="0.25">
      <c r="B429" s="48"/>
      <c r="C429" s="48"/>
      <c r="D429" s="48"/>
    </row>
    <row r="430" spans="2:4" x14ac:dyDescent="0.25">
      <c r="B430" s="48"/>
      <c r="C430" s="48"/>
      <c r="D430" s="48"/>
    </row>
    <row r="431" spans="2:4" x14ac:dyDescent="0.25">
      <c r="B431" s="48"/>
      <c r="C431" s="48"/>
      <c r="D431" s="48"/>
    </row>
    <row r="432" spans="2:4" x14ac:dyDescent="0.25">
      <c r="B432" s="48"/>
      <c r="C432" s="48"/>
      <c r="D432" s="48"/>
    </row>
    <row r="433" spans="2:4" x14ac:dyDescent="0.25">
      <c r="B433" s="48"/>
      <c r="C433" s="48"/>
      <c r="D433" s="48"/>
    </row>
    <row r="434" spans="2:4" x14ac:dyDescent="0.25">
      <c r="B434" s="48"/>
      <c r="C434" s="48"/>
      <c r="D434" s="48"/>
    </row>
    <row r="435" spans="2:4" x14ac:dyDescent="0.25">
      <c r="B435" s="48"/>
      <c r="C435" s="48"/>
      <c r="D435" s="48"/>
    </row>
    <row r="436" spans="2:4" x14ac:dyDescent="0.25">
      <c r="B436" s="48"/>
      <c r="C436" s="48"/>
      <c r="D436" s="48"/>
    </row>
    <row r="437" spans="2:4" x14ac:dyDescent="0.25">
      <c r="B437" s="48"/>
      <c r="C437" s="48"/>
      <c r="D437" s="48"/>
    </row>
    <row r="438" spans="2:4" x14ac:dyDescent="0.25">
      <c r="B438" s="48"/>
      <c r="C438" s="48"/>
      <c r="D438" s="48"/>
    </row>
    <row r="439" spans="2:4" x14ac:dyDescent="0.25">
      <c r="B439" s="48"/>
      <c r="C439" s="48"/>
      <c r="D439" s="48"/>
    </row>
    <row r="440" spans="2:4" x14ac:dyDescent="0.25">
      <c r="B440" s="48"/>
      <c r="C440" s="48"/>
      <c r="D440" s="48"/>
    </row>
    <row r="441" spans="2:4" x14ac:dyDescent="0.25">
      <c r="B441" s="48"/>
      <c r="C441" s="48"/>
      <c r="D441" s="48"/>
    </row>
    <row r="442" spans="2:4" x14ac:dyDescent="0.25">
      <c r="B442" s="48"/>
      <c r="C442" s="48"/>
      <c r="D442" s="48"/>
    </row>
    <row r="443" spans="2:4" x14ac:dyDescent="0.25">
      <c r="B443" s="48"/>
      <c r="C443" s="48"/>
      <c r="D443" s="48"/>
    </row>
    <row r="444" spans="2:4" x14ac:dyDescent="0.25">
      <c r="B444" s="48"/>
      <c r="C444" s="48"/>
      <c r="D444" s="48"/>
    </row>
    <row r="445" spans="2:4" x14ac:dyDescent="0.25">
      <c r="B445" s="48"/>
      <c r="C445" s="48"/>
      <c r="D445" s="48"/>
    </row>
    <row r="446" spans="2:4" x14ac:dyDescent="0.25">
      <c r="B446" s="48"/>
      <c r="C446" s="48"/>
      <c r="D446" s="48"/>
    </row>
    <row r="447" spans="2:4" x14ac:dyDescent="0.25">
      <c r="B447" s="48"/>
      <c r="C447" s="48"/>
      <c r="D447" s="48"/>
    </row>
    <row r="448" spans="2:4" x14ac:dyDescent="0.25">
      <c r="B448" s="48"/>
      <c r="C448" s="48"/>
      <c r="D448" s="48"/>
    </row>
    <row r="449" spans="2:4" x14ac:dyDescent="0.25">
      <c r="B449" s="48"/>
      <c r="C449" s="48"/>
      <c r="D449" s="48"/>
    </row>
    <row r="450" spans="2:4" x14ac:dyDescent="0.25">
      <c r="B450" s="48"/>
      <c r="C450" s="48"/>
      <c r="D450" s="48"/>
    </row>
    <row r="451" spans="2:4" x14ac:dyDescent="0.25">
      <c r="B451" s="48"/>
      <c r="C451" s="48"/>
      <c r="D451" s="48"/>
    </row>
    <row r="452" spans="2:4" x14ac:dyDescent="0.25">
      <c r="B452" s="48"/>
      <c r="C452" s="48"/>
      <c r="D452" s="48"/>
    </row>
    <row r="453" spans="2:4" x14ac:dyDescent="0.25">
      <c r="B453" s="48"/>
      <c r="C453" s="48"/>
      <c r="D453" s="48"/>
    </row>
    <row r="454" spans="2:4" x14ac:dyDescent="0.25">
      <c r="B454" s="48"/>
      <c r="C454" s="48"/>
      <c r="D454" s="48"/>
    </row>
    <row r="455" spans="2:4" x14ac:dyDescent="0.25">
      <c r="B455" s="48"/>
      <c r="C455" s="48"/>
      <c r="D455" s="48"/>
    </row>
    <row r="456" spans="2:4" x14ac:dyDescent="0.25">
      <c r="B456" s="48"/>
      <c r="C456" s="48"/>
      <c r="D456" s="48"/>
    </row>
    <row r="457" spans="2:4" x14ac:dyDescent="0.25">
      <c r="B457" s="48"/>
      <c r="C457" s="48"/>
      <c r="D457" s="48"/>
    </row>
    <row r="458" spans="2:4" x14ac:dyDescent="0.25">
      <c r="B458" s="48"/>
      <c r="C458" s="48"/>
      <c r="D458" s="48"/>
    </row>
    <row r="459" spans="2:4" x14ac:dyDescent="0.25">
      <c r="B459" s="48"/>
      <c r="C459" s="48"/>
      <c r="D459" s="48"/>
    </row>
    <row r="460" spans="2:4" x14ac:dyDescent="0.25">
      <c r="B460" s="48"/>
      <c r="C460" s="48"/>
      <c r="D460" s="48"/>
    </row>
    <row r="461" spans="2:4" x14ac:dyDescent="0.25">
      <c r="B461" s="48"/>
      <c r="C461" s="48"/>
      <c r="D461" s="48"/>
    </row>
    <row r="462" spans="2:4" x14ac:dyDescent="0.25">
      <c r="B462" s="48"/>
      <c r="C462" s="48"/>
      <c r="D462" s="48"/>
    </row>
    <row r="463" spans="2:4" x14ac:dyDescent="0.25">
      <c r="B463" s="48"/>
      <c r="C463" s="48"/>
      <c r="D463" s="48"/>
    </row>
    <row r="464" spans="2:4" x14ac:dyDescent="0.25">
      <c r="B464" s="48"/>
      <c r="C464" s="48"/>
      <c r="D464" s="48"/>
    </row>
    <row r="465" spans="2:4" x14ac:dyDescent="0.25">
      <c r="B465" s="48"/>
      <c r="C465" s="48"/>
      <c r="D465" s="48"/>
    </row>
    <row r="466" spans="2:4" x14ac:dyDescent="0.25">
      <c r="B466" s="48"/>
      <c r="C466" s="48"/>
      <c r="D466" s="48"/>
    </row>
    <row r="467" spans="2:4" x14ac:dyDescent="0.25">
      <c r="B467" s="48"/>
      <c r="C467" s="48"/>
      <c r="D467" s="48"/>
    </row>
    <row r="468" spans="2:4" x14ac:dyDescent="0.25">
      <c r="B468" s="48"/>
      <c r="C468" s="48"/>
      <c r="D468" s="48"/>
    </row>
    <row r="469" spans="2:4" x14ac:dyDescent="0.25">
      <c r="B469" s="48"/>
      <c r="C469" s="48"/>
      <c r="D469" s="48"/>
    </row>
    <row r="470" spans="2:4" x14ac:dyDescent="0.25">
      <c r="B470" s="48"/>
      <c r="C470" s="48"/>
      <c r="D470" s="48"/>
    </row>
    <row r="471" spans="2:4" x14ac:dyDescent="0.25">
      <c r="B471" s="48"/>
      <c r="C471" s="48"/>
      <c r="D471" s="48"/>
    </row>
    <row r="472" spans="2:4" x14ac:dyDescent="0.25">
      <c r="B472" s="48"/>
      <c r="C472" s="48"/>
      <c r="D472" s="48"/>
    </row>
    <row r="473" spans="2:4" x14ac:dyDescent="0.25">
      <c r="B473" s="48"/>
      <c r="C473" s="48"/>
      <c r="D473" s="48"/>
    </row>
    <row r="474" spans="2:4" x14ac:dyDescent="0.25">
      <c r="B474" s="48"/>
      <c r="C474" s="48"/>
      <c r="D474" s="48"/>
    </row>
    <row r="475" spans="2:4" x14ac:dyDescent="0.25">
      <c r="B475" s="48"/>
      <c r="C475" s="48"/>
      <c r="D475" s="48"/>
    </row>
    <row r="476" spans="2:4" x14ac:dyDescent="0.25">
      <c r="B476" s="48"/>
      <c r="C476" s="48"/>
      <c r="D476" s="48"/>
    </row>
    <row r="477" spans="2:4" x14ac:dyDescent="0.25">
      <c r="B477" s="48"/>
      <c r="C477" s="48"/>
      <c r="D477" s="48"/>
    </row>
    <row r="478" spans="2:4" x14ac:dyDescent="0.25">
      <c r="B478" s="48"/>
      <c r="C478" s="48"/>
      <c r="D478" s="48"/>
    </row>
    <row r="479" spans="2:4" x14ac:dyDescent="0.25">
      <c r="B479" s="48"/>
      <c r="C479" s="48"/>
      <c r="D479" s="48"/>
    </row>
    <row r="480" spans="2:4" x14ac:dyDescent="0.25">
      <c r="B480" s="48"/>
      <c r="C480" s="48"/>
      <c r="D480" s="48"/>
    </row>
    <row r="481" spans="2:4" x14ac:dyDescent="0.25">
      <c r="B481" s="48"/>
      <c r="C481" s="48"/>
      <c r="D481" s="48"/>
    </row>
    <row r="482" spans="2:4" x14ac:dyDescent="0.25">
      <c r="B482" s="48"/>
      <c r="C482" s="48"/>
      <c r="D482" s="48"/>
    </row>
    <row r="483" spans="2:4" x14ac:dyDescent="0.25">
      <c r="B483" s="48"/>
      <c r="C483" s="48"/>
      <c r="D483" s="48"/>
    </row>
    <row r="484" spans="2:4" x14ac:dyDescent="0.25">
      <c r="B484" s="48"/>
      <c r="C484" s="48"/>
      <c r="D484" s="48"/>
    </row>
    <row r="485" spans="2:4" x14ac:dyDescent="0.25">
      <c r="B485" s="48"/>
      <c r="C485" s="48"/>
      <c r="D485" s="48"/>
    </row>
    <row r="486" spans="2:4" x14ac:dyDescent="0.25">
      <c r="B486" s="48"/>
      <c r="C486" s="48"/>
      <c r="D486" s="48"/>
    </row>
    <row r="487" spans="2:4" x14ac:dyDescent="0.25">
      <c r="B487" s="48"/>
      <c r="C487" s="48"/>
      <c r="D487" s="48"/>
    </row>
    <row r="488" spans="2:4" x14ac:dyDescent="0.25">
      <c r="B488" s="48"/>
      <c r="C488" s="48"/>
      <c r="D488" s="48"/>
    </row>
    <row r="489" spans="2:4" x14ac:dyDescent="0.25">
      <c r="B489" s="48"/>
      <c r="C489" s="48"/>
      <c r="D489" s="48"/>
    </row>
    <row r="490" spans="2:4" x14ac:dyDescent="0.25">
      <c r="B490" s="48"/>
      <c r="C490" s="48"/>
      <c r="D490" s="48"/>
    </row>
    <row r="491" spans="2:4" x14ac:dyDescent="0.25">
      <c r="B491" s="48"/>
      <c r="C491" s="48"/>
      <c r="D491" s="48"/>
    </row>
    <row r="492" spans="2:4" x14ac:dyDescent="0.25">
      <c r="B492" s="48"/>
      <c r="C492" s="48"/>
      <c r="D492" s="48"/>
    </row>
    <row r="493" spans="2:4" x14ac:dyDescent="0.25">
      <c r="B493" s="48"/>
      <c r="C493" s="48"/>
      <c r="D493" s="48"/>
    </row>
    <row r="494" spans="2:4" x14ac:dyDescent="0.25">
      <c r="B494" s="48"/>
      <c r="C494" s="48"/>
      <c r="D494" s="48"/>
    </row>
    <row r="495" spans="2:4" x14ac:dyDescent="0.25">
      <c r="B495" s="48"/>
      <c r="C495" s="48"/>
      <c r="D495" s="48"/>
    </row>
    <row r="496" spans="2:4" x14ac:dyDescent="0.25">
      <c r="B496" s="48"/>
      <c r="C496" s="48"/>
      <c r="D496" s="48"/>
    </row>
    <row r="497" spans="2:4" x14ac:dyDescent="0.25">
      <c r="B497" s="48"/>
      <c r="C497" s="48"/>
      <c r="D497" s="48"/>
    </row>
    <row r="498" spans="2:4" x14ac:dyDescent="0.25">
      <c r="B498" s="48"/>
      <c r="C498" s="48"/>
      <c r="D498" s="48"/>
    </row>
    <row r="499" spans="2:4" x14ac:dyDescent="0.25">
      <c r="B499" s="48"/>
      <c r="C499" s="48"/>
      <c r="D499" s="48"/>
    </row>
    <row r="500" spans="2:4" x14ac:dyDescent="0.25">
      <c r="B500" s="48"/>
      <c r="C500" s="48"/>
      <c r="D500" s="48"/>
    </row>
    <row r="501" spans="2:4" x14ac:dyDescent="0.25">
      <c r="B501" s="48"/>
      <c r="C501" s="48"/>
      <c r="D501" s="48"/>
    </row>
    <row r="502" spans="2:4" x14ac:dyDescent="0.25">
      <c r="B502" s="48"/>
      <c r="C502" s="48"/>
      <c r="D502" s="48"/>
    </row>
    <row r="503" spans="2:4" x14ac:dyDescent="0.25">
      <c r="B503" s="48"/>
      <c r="C503" s="48"/>
      <c r="D503" s="48"/>
    </row>
    <row r="504" spans="2:4" x14ac:dyDescent="0.25">
      <c r="B504" s="48"/>
      <c r="C504" s="48"/>
      <c r="D504" s="48"/>
    </row>
    <row r="505" spans="2:4" x14ac:dyDescent="0.25">
      <c r="B505" s="48"/>
      <c r="C505" s="48"/>
      <c r="D505" s="48"/>
    </row>
    <row r="506" spans="2:4" x14ac:dyDescent="0.25">
      <c r="B506" s="48"/>
      <c r="C506" s="48"/>
      <c r="D506" s="48"/>
    </row>
    <row r="507" spans="2:4" x14ac:dyDescent="0.25">
      <c r="B507" s="48"/>
      <c r="C507" s="48"/>
      <c r="D507" s="48"/>
    </row>
    <row r="508" spans="2:4" x14ac:dyDescent="0.25">
      <c r="B508" s="48"/>
      <c r="C508" s="48"/>
      <c r="D508" s="48"/>
    </row>
    <row r="509" spans="2:4" x14ac:dyDescent="0.25">
      <c r="B509" s="48"/>
      <c r="C509" s="48"/>
      <c r="D509" s="48"/>
    </row>
    <row r="510" spans="2:4" x14ac:dyDescent="0.25">
      <c r="B510" s="48"/>
      <c r="C510" s="48"/>
      <c r="D510" s="48"/>
    </row>
    <row r="511" spans="2:4" x14ac:dyDescent="0.25">
      <c r="B511" s="48"/>
      <c r="C511" s="48"/>
      <c r="D511" s="48"/>
    </row>
    <row r="512" spans="2:4" x14ac:dyDescent="0.25">
      <c r="B512" s="48"/>
      <c r="C512" s="48"/>
      <c r="D512" s="48"/>
    </row>
    <row r="513" spans="2:4" x14ac:dyDescent="0.25">
      <c r="B513" s="48"/>
      <c r="C513" s="48"/>
      <c r="D513" s="48"/>
    </row>
    <row r="514" spans="2:4" x14ac:dyDescent="0.25">
      <c r="B514" s="48"/>
      <c r="C514" s="48"/>
      <c r="D514" s="48"/>
    </row>
    <row r="515" spans="2:4" x14ac:dyDescent="0.25">
      <c r="B515" s="48"/>
      <c r="C515" s="48"/>
      <c r="D515" s="48"/>
    </row>
    <row r="516" spans="2:4" x14ac:dyDescent="0.25">
      <c r="B516" s="48"/>
      <c r="C516" s="48"/>
      <c r="D516" s="48"/>
    </row>
    <row r="517" spans="2:4" x14ac:dyDescent="0.25">
      <c r="B517" s="48"/>
      <c r="C517" s="48"/>
      <c r="D517" s="48"/>
    </row>
    <row r="518" spans="2:4" x14ac:dyDescent="0.25">
      <c r="B518" s="48"/>
      <c r="C518" s="48"/>
      <c r="D518" s="48"/>
    </row>
    <row r="519" spans="2:4" x14ac:dyDescent="0.25">
      <c r="B519" s="48"/>
      <c r="C519" s="48"/>
      <c r="D519" s="48"/>
    </row>
    <row r="520" spans="2:4" x14ac:dyDescent="0.25">
      <c r="B520" s="48"/>
      <c r="C520" s="48"/>
      <c r="D520" s="48"/>
    </row>
    <row r="521" spans="2:4" x14ac:dyDescent="0.25">
      <c r="B521" s="48"/>
      <c r="C521" s="48"/>
      <c r="D521" s="48"/>
    </row>
    <row r="522" spans="2:4" x14ac:dyDescent="0.25">
      <c r="B522" s="48"/>
      <c r="C522" s="48"/>
      <c r="D522" s="48"/>
    </row>
    <row r="523" spans="2:4" x14ac:dyDescent="0.25">
      <c r="B523" s="48"/>
      <c r="C523" s="48"/>
      <c r="D523" s="48"/>
    </row>
    <row r="524" spans="2:4" x14ac:dyDescent="0.25">
      <c r="B524" s="48"/>
      <c r="C524" s="48"/>
      <c r="D524" s="48"/>
    </row>
    <row r="525" spans="2:4" x14ac:dyDescent="0.25">
      <c r="B525" s="48"/>
      <c r="C525" s="48"/>
      <c r="D525" s="48"/>
    </row>
    <row r="526" spans="2:4" x14ac:dyDescent="0.25">
      <c r="B526" s="48"/>
      <c r="C526" s="48"/>
      <c r="D526" s="48"/>
    </row>
    <row r="527" spans="2:4" x14ac:dyDescent="0.25">
      <c r="B527" s="48"/>
      <c r="C527" s="48"/>
      <c r="D527" s="48"/>
    </row>
    <row r="528" spans="2:4" x14ac:dyDescent="0.25">
      <c r="B528" s="48"/>
      <c r="C528" s="48"/>
      <c r="D528" s="48"/>
    </row>
    <row r="529" spans="2:4" x14ac:dyDescent="0.25">
      <c r="B529" s="48"/>
      <c r="C529" s="48"/>
      <c r="D529" s="48"/>
    </row>
    <row r="530" spans="2:4" x14ac:dyDescent="0.25">
      <c r="B530" s="48"/>
      <c r="C530" s="48"/>
      <c r="D530" s="48"/>
    </row>
    <row r="531" spans="2:4" x14ac:dyDescent="0.25">
      <c r="B531" s="48"/>
      <c r="C531" s="48"/>
      <c r="D531" s="48"/>
    </row>
    <row r="532" spans="2:4" x14ac:dyDescent="0.25">
      <c r="B532" s="48"/>
      <c r="C532" s="48"/>
      <c r="D532" s="48"/>
    </row>
    <row r="533" spans="2:4" x14ac:dyDescent="0.25">
      <c r="B533" s="48"/>
      <c r="C533" s="48"/>
      <c r="D533" s="48"/>
    </row>
    <row r="534" spans="2:4" x14ac:dyDescent="0.25">
      <c r="B534" s="48"/>
      <c r="C534" s="48"/>
      <c r="D534" s="48"/>
    </row>
    <row r="535" spans="2:4" x14ac:dyDescent="0.25">
      <c r="B535" s="48"/>
      <c r="C535" s="48"/>
      <c r="D535" s="48"/>
    </row>
    <row r="536" spans="2:4" x14ac:dyDescent="0.25">
      <c r="B536" s="48"/>
      <c r="C536" s="48"/>
      <c r="D536" s="48"/>
    </row>
    <row r="537" spans="2:4" x14ac:dyDescent="0.25">
      <c r="B537" s="48"/>
      <c r="C537" s="48"/>
      <c r="D537" s="48"/>
    </row>
    <row r="538" spans="2:4" x14ac:dyDescent="0.25">
      <c r="B538" s="48"/>
      <c r="C538" s="48"/>
      <c r="D538" s="48"/>
    </row>
    <row r="539" spans="2:4" x14ac:dyDescent="0.25">
      <c r="B539" s="48"/>
      <c r="C539" s="48"/>
      <c r="D539" s="48"/>
    </row>
    <row r="540" spans="2:4" x14ac:dyDescent="0.25">
      <c r="B540" s="48"/>
      <c r="C540" s="48"/>
      <c r="D540" s="48"/>
    </row>
    <row r="541" spans="2:4" x14ac:dyDescent="0.25">
      <c r="B541" s="48"/>
      <c r="C541" s="48"/>
      <c r="D541" s="48"/>
    </row>
    <row r="542" spans="2:4" x14ac:dyDescent="0.25">
      <c r="B542" s="48"/>
      <c r="C542" s="48"/>
      <c r="D542" s="48"/>
    </row>
    <row r="543" spans="2:4" x14ac:dyDescent="0.25">
      <c r="B543" s="48"/>
      <c r="C543" s="48"/>
      <c r="D543" s="48"/>
    </row>
    <row r="544" spans="2:4" x14ac:dyDescent="0.25">
      <c r="B544" s="48"/>
      <c r="C544" s="48"/>
      <c r="D544" s="48"/>
    </row>
    <row r="545" spans="2:4" x14ac:dyDescent="0.25">
      <c r="B545" s="48"/>
      <c r="C545" s="48"/>
      <c r="D545" s="48"/>
    </row>
    <row r="546" spans="2:4" x14ac:dyDescent="0.25">
      <c r="B546" s="48"/>
      <c r="C546" s="48"/>
      <c r="D546" s="48"/>
    </row>
    <row r="547" spans="2:4" x14ac:dyDescent="0.25">
      <c r="B547" s="48"/>
      <c r="C547" s="48"/>
      <c r="D547" s="48"/>
    </row>
    <row r="548" spans="2:4" x14ac:dyDescent="0.25">
      <c r="B548" s="48"/>
      <c r="C548" s="48"/>
      <c r="D548" s="48"/>
    </row>
    <row r="549" spans="2:4" x14ac:dyDescent="0.25">
      <c r="B549" s="48"/>
      <c r="C549" s="48"/>
      <c r="D549" s="48"/>
    </row>
    <row r="550" spans="2:4" x14ac:dyDescent="0.25">
      <c r="B550" s="48"/>
      <c r="C550" s="48"/>
      <c r="D550" s="48"/>
    </row>
    <row r="551" spans="2:4" x14ac:dyDescent="0.25">
      <c r="B551" s="48"/>
      <c r="C551" s="48"/>
      <c r="D551" s="48"/>
    </row>
    <row r="552" spans="2:4" x14ac:dyDescent="0.25">
      <c r="B552" s="48"/>
      <c r="C552" s="48"/>
      <c r="D552" s="48"/>
    </row>
    <row r="553" spans="2:4" x14ac:dyDescent="0.25">
      <c r="B553" s="48"/>
      <c r="C553" s="48"/>
      <c r="D553" s="48"/>
    </row>
    <row r="554" spans="2:4" x14ac:dyDescent="0.25">
      <c r="B554" s="48"/>
      <c r="C554" s="48"/>
      <c r="D554" s="48"/>
    </row>
    <row r="555" spans="2:4" x14ac:dyDescent="0.25">
      <c r="B555" s="48"/>
      <c r="C555" s="48"/>
      <c r="D555" s="48"/>
    </row>
    <row r="556" spans="2:4" x14ac:dyDescent="0.25">
      <c r="B556" s="48"/>
      <c r="C556" s="48"/>
      <c r="D556" s="48"/>
    </row>
    <row r="557" spans="2:4" x14ac:dyDescent="0.25">
      <c r="B557" s="48"/>
      <c r="C557" s="48"/>
      <c r="D557" s="48"/>
    </row>
    <row r="558" spans="2:4" x14ac:dyDescent="0.25">
      <c r="B558" s="48"/>
      <c r="C558" s="48"/>
      <c r="D558" s="48"/>
    </row>
    <row r="559" spans="2:4" x14ac:dyDescent="0.25">
      <c r="B559" s="48"/>
      <c r="C559" s="48"/>
      <c r="D559" s="48"/>
    </row>
    <row r="560" spans="2:4" x14ac:dyDescent="0.25">
      <c r="B560" s="48"/>
      <c r="C560" s="48"/>
      <c r="D560" s="48"/>
    </row>
    <row r="561" spans="2:4" x14ac:dyDescent="0.25">
      <c r="B561" s="48"/>
      <c r="C561" s="48"/>
      <c r="D561" s="48"/>
    </row>
    <row r="562" spans="2:4" x14ac:dyDescent="0.25">
      <c r="B562" s="48"/>
      <c r="C562" s="48"/>
      <c r="D562" s="48"/>
    </row>
    <row r="563" spans="2:4" x14ac:dyDescent="0.25">
      <c r="B563" s="48"/>
      <c r="C563" s="48"/>
      <c r="D563" s="48"/>
    </row>
    <row r="564" spans="2:4" x14ac:dyDescent="0.25">
      <c r="B564" s="48"/>
      <c r="C564" s="48"/>
      <c r="D564" s="48"/>
    </row>
    <row r="565" spans="2:4" x14ac:dyDescent="0.25">
      <c r="B565" s="48"/>
      <c r="C565" s="48"/>
      <c r="D565" s="48"/>
    </row>
    <row r="566" spans="2:4" x14ac:dyDescent="0.25">
      <c r="B566" s="48"/>
      <c r="C566" s="48"/>
      <c r="D566" s="48"/>
    </row>
    <row r="567" spans="2:4" x14ac:dyDescent="0.25">
      <c r="B567" s="48"/>
      <c r="C567" s="48"/>
      <c r="D567" s="48"/>
    </row>
    <row r="568" spans="2:4" x14ac:dyDescent="0.25">
      <c r="B568" s="48"/>
      <c r="C568" s="48"/>
      <c r="D568" s="48"/>
    </row>
    <row r="569" spans="2:4" x14ac:dyDescent="0.25">
      <c r="B569" s="48"/>
      <c r="C569" s="48"/>
      <c r="D569" s="48"/>
    </row>
    <row r="570" spans="2:4" x14ac:dyDescent="0.25">
      <c r="B570" s="48"/>
      <c r="C570" s="48"/>
      <c r="D570" s="48"/>
    </row>
    <row r="571" spans="2:4" x14ac:dyDescent="0.25">
      <c r="B571" s="48"/>
      <c r="C571" s="48"/>
      <c r="D571" s="48"/>
    </row>
    <row r="572" spans="2:4" x14ac:dyDescent="0.25">
      <c r="B572" s="48"/>
      <c r="C572" s="48"/>
      <c r="D572" s="48"/>
    </row>
    <row r="573" spans="2:4" x14ac:dyDescent="0.25">
      <c r="B573" s="48"/>
      <c r="C573" s="48"/>
      <c r="D573" s="48"/>
    </row>
    <row r="574" spans="2:4" x14ac:dyDescent="0.25">
      <c r="B574" s="48"/>
      <c r="C574" s="48"/>
      <c r="D574" s="48"/>
    </row>
    <row r="575" spans="2:4" x14ac:dyDescent="0.25">
      <c r="B575" s="48"/>
      <c r="C575" s="48"/>
      <c r="D575" s="48"/>
    </row>
    <row r="576" spans="2:4" x14ac:dyDescent="0.25">
      <c r="B576" s="48"/>
      <c r="C576" s="48"/>
      <c r="D576" s="48"/>
    </row>
    <row r="577" spans="2:4" x14ac:dyDescent="0.25">
      <c r="B577" s="48"/>
      <c r="C577" s="48"/>
      <c r="D577" s="48"/>
    </row>
    <row r="578" spans="2:4" x14ac:dyDescent="0.25">
      <c r="B578" s="48"/>
      <c r="C578" s="48"/>
      <c r="D578" s="48"/>
    </row>
    <row r="579" spans="2:4" x14ac:dyDescent="0.25">
      <c r="B579" s="48"/>
      <c r="C579" s="48"/>
      <c r="D579" s="48"/>
    </row>
    <row r="580" spans="2:4" x14ac:dyDescent="0.25">
      <c r="B580" s="48"/>
      <c r="C580" s="48"/>
      <c r="D580" s="48"/>
    </row>
    <row r="581" spans="2:4" x14ac:dyDescent="0.25">
      <c r="B581" s="48"/>
      <c r="C581" s="48"/>
      <c r="D581" s="48"/>
    </row>
    <row r="582" spans="2:4" x14ac:dyDescent="0.25">
      <c r="B582" s="48"/>
      <c r="C582" s="48"/>
      <c r="D582" s="48"/>
    </row>
    <row r="583" spans="2:4" x14ac:dyDescent="0.25">
      <c r="B583" s="48"/>
      <c r="C583" s="48"/>
      <c r="D583" s="48"/>
    </row>
    <row r="584" spans="2:4" x14ac:dyDescent="0.25">
      <c r="B584" s="48"/>
      <c r="C584" s="48"/>
      <c r="D584" s="48"/>
    </row>
    <row r="585" spans="2:4" x14ac:dyDescent="0.25">
      <c r="B585" s="48"/>
      <c r="C585" s="48"/>
      <c r="D585" s="48"/>
    </row>
    <row r="586" spans="2:4" x14ac:dyDescent="0.25">
      <c r="B586" s="48"/>
      <c r="C586" s="48"/>
      <c r="D586" s="48"/>
    </row>
    <row r="587" spans="2:4" x14ac:dyDescent="0.25">
      <c r="B587" s="48"/>
      <c r="C587" s="48"/>
      <c r="D587" s="48"/>
    </row>
    <row r="588" spans="2:4" x14ac:dyDescent="0.25">
      <c r="B588" s="48"/>
      <c r="C588" s="48"/>
      <c r="D588" s="48"/>
    </row>
    <row r="589" spans="2:4" x14ac:dyDescent="0.25">
      <c r="B589" s="48"/>
      <c r="C589" s="48"/>
      <c r="D589" s="48"/>
    </row>
  </sheetData>
  <mergeCells count="8">
    <mergeCell ref="E13:E15"/>
    <mergeCell ref="A18:C18"/>
    <mergeCell ref="A1:H1"/>
    <mergeCell ref="A2:A3"/>
    <mergeCell ref="E3:F3"/>
    <mergeCell ref="G3:H3"/>
    <mergeCell ref="G8:H8"/>
    <mergeCell ref="E11:E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AtskaiteParskatsParProjektiem</vt:lpstr>
      <vt:lpstr>Kopsavilkums</vt:lpstr>
      <vt:lpstr>NVI_PIVOT</vt:lpstr>
      <vt:lpstr>NVI_kopā</vt:lpstr>
      <vt:lpstr>PF_kārtas_PIVOT</vt:lpstr>
      <vt:lpstr>KPVIS_dati_070121</vt:lpstr>
      <vt:lpstr>Pārdales_3.kārta</vt:lpstr>
      <vt:lpstr>Kopsavilkums!Print_Area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Inta Švirksta</dc:creator>
  <cp:lastModifiedBy>Inta Švirksta</cp:lastModifiedBy>
  <cp:lastPrinted>2020-10-02T08:22:16Z</cp:lastPrinted>
  <dcterms:created xsi:type="dcterms:W3CDTF">2020-09-30T07:04:06Z</dcterms:created>
  <dcterms:modified xsi:type="dcterms:W3CDTF">2021-03-03T06:58:13Z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