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vnozare.pri\vm\Redirect_profiles\VM_Sandra_Kasparenko\My Documents\Lidzekli_neparedzetajiem_gadijumiem\2021\par_finansejumu_Covid-19_Vakcinacijas_proj_birojam uz NVD reorg\uz_saskanosanu FM 13.04.2021 (xxx) prec2\"/>
    </mc:Choice>
  </mc:AlternateContent>
  <xr:revisionPtr revIDLastSave="0" documentId="13_ncr:1_{96A5CA66-B7E4-4035-B722-4FAD0A72CFEE}" xr6:coauthVersionLast="46" xr6:coauthVersionMax="46" xr10:uidLastSave="{00000000-0000-0000-0000-000000000000}"/>
  <bookViews>
    <workbookView xWindow="-120" yWindow="-120" windowWidth="29040" windowHeight="15840" tabRatio="734" xr2:uid="{B19CC885-3D20-4FEE-832D-B4341EFF4A29}"/>
  </bookViews>
  <sheets>
    <sheet name="aprēķins  " sheetId="14" r:id="rId1"/>
  </sheets>
  <externalReferences>
    <externalReference r:id="rId2"/>
    <externalReference r:id="rId3"/>
    <externalReference r:id="rId4"/>
    <externalReference r:id="rId5"/>
    <externalReference r:id="rId6"/>
    <externalReference r:id="rId7"/>
    <externalReference r:id="rId8"/>
  </externalReferences>
  <definedNames>
    <definedName name="_1_2_d_NMP_lim">#REF!</definedName>
    <definedName name="aa">#REF!</definedName>
    <definedName name="_xlnm.Auto_Open">#REF!</definedName>
    <definedName name="b">#REF!</definedName>
    <definedName name="BEx3ATHHUCGCIRND8KLAREDV3L40" hidden="1">[1]HEADER!#REF!</definedName>
    <definedName name="BEx3QB2RILYEXIROLAFCWQMOJXMN" hidden="1">[1]HEADER!#REF!</definedName>
    <definedName name="BEx3RIJ9LXPXWNF4BFBFA4ILG6AY" hidden="1">[1]HEADER!#REF!</definedName>
    <definedName name="BEx3T3XEKJ0I8634YNR6MPN3OBQL" hidden="1">[1]HEADER!#REF!</definedName>
    <definedName name="BEx73MBHXPGN5MLC2IC6RCMRLO6D" hidden="1">[1]HEADER!#REF!</definedName>
    <definedName name="BEx7KKYHXVDNTR0VZKUAIUQCSOP9" hidden="1">[1]HEADER!#REF!</definedName>
    <definedName name="BEx9EDPXWEPLE7S1KH5K8GGFZKC0" hidden="1">[1]HEADER!#REF!</definedName>
    <definedName name="BExBE9K6C6Q27ZVX3WOCP2J41BHY" hidden="1">[1]HEADER!#REF!</definedName>
    <definedName name="BExCQGR4Z3D1E5XRGMT5VWBAFBXW" hidden="1">[1]ZQZBC_PLN__04_03_10!#REF!</definedName>
    <definedName name="BExMP7OQLL0R8VO1CGH6H677G4ZU" hidden="1">[1]HEADER!#REF!</definedName>
    <definedName name="BExO50CMJCMLOGHRH7OH9FMGVTSS" hidden="1">[1]HEADER!#REF!</definedName>
    <definedName name="BExOA3RQ9DFFMJC5QYZ23ZT9RUN8" hidden="1">[1]HEADER!#REF!</definedName>
    <definedName name="BExS6S40JMF44ZTMXW3UE4WW9B54" hidden="1">[1]HEADER!#REF!</definedName>
    <definedName name="BExU5I577AMALET6AIZ4P1LRV9CU" hidden="1">[1]ZQZBC_PLN__04_03_10!#REF!</definedName>
    <definedName name="BExU7EBQBMZVYUSS9YS0I4JESH9L" hidden="1">[1]HEADER!#REF!</definedName>
    <definedName name="BExUC9I2YXGSCVE8W0KZ56D3E9UX" hidden="1">[1]HEADER!#REF!</definedName>
    <definedName name="BExZJQJI4H09EC94GXCLZDAB05VB" hidden="1">[1]HEADER!#REF!</definedName>
    <definedName name="bt">#REF!</definedName>
    <definedName name="BX">#REF!</definedName>
    <definedName name="CalendarYear">#REF!</definedName>
    <definedName name="ccc">#REF!</definedName>
    <definedName name="d">#REF!</definedName>
    <definedName name="D_Evija3">#REF!</definedName>
    <definedName name="DaysAndWeeks">{0,1,2,3,4,5,6} + {0;1;2;3;4;5}*7</definedName>
    <definedName name="de">#REF!</definedName>
    <definedName name="dff">#NAME?</definedName>
    <definedName name="DRGNAMES">#REF!</definedName>
    <definedName name="e">#REF!</definedName>
    <definedName name="ee">#REF!</definedName>
    <definedName name="Excel_BuiltIn__FilterDatabase_2">#REF!</definedName>
    <definedName name="Excel_BuiltIn__FilterDatabase_3">#REF!</definedName>
    <definedName name="Excel_BuiltIn_Print_Titles_2">#REF!</definedName>
    <definedName name="Excel_BuiltIn_Print_Titles_3">#REF!</definedName>
    <definedName name="gad_skaits">#REF!</definedName>
    <definedName name="gad_skaits_1">#REF!</definedName>
    <definedName name="gggg">#REF!</definedName>
    <definedName name="ghy">#REF!</definedName>
    <definedName name="h">#REF!</definedName>
    <definedName name="hh">#REF!</definedName>
    <definedName name="hjh">#REF!</definedName>
    <definedName name="hyh">#REF!</definedName>
    <definedName name="i">#REF!</definedName>
    <definedName name="izm.kods">#REF!</definedName>
    <definedName name="izm.kods_1">[2]izm.posteni!$A$2:$A$216</definedName>
    <definedName name="izm.nos">#REF!</definedName>
    <definedName name="izm.nos_1">[2]izm.posteni!$B$2:$B$216</definedName>
    <definedName name="jhg">#REF!</definedName>
    <definedName name="kk">#REF!</definedName>
    <definedName name="l">#REF!</definedName>
    <definedName name="Limeni_7_9group">#REF!</definedName>
    <definedName name="mmm" hidden="1">[1]ZQZBC_PLN__04_03_10!#REF!</definedName>
    <definedName name="n">#REF!</definedName>
    <definedName name="P_Dati_rikojums">#REF!</definedName>
    <definedName name="pp">#REF!</definedName>
    <definedName name="_xlnm.Print_Area" localSheetId="0">'aprēķins  '!$A$1:$X$83</definedName>
    <definedName name="Recover">[3]Macro1!$A$80</definedName>
    <definedName name="Rikojums2222">[4]Macro1!$A$106</definedName>
    <definedName name="rr">#REF!</definedName>
    <definedName name="rt">#REF!</definedName>
    <definedName name="rty">#REF!</definedName>
    <definedName name="S5\">#REF!</definedName>
    <definedName name="ss">#REF!</definedName>
    <definedName name="Str.">#REF!</definedName>
    <definedName name="Str.vien.nos.">#REF!</definedName>
    <definedName name="Struktura">#REF!</definedName>
    <definedName name="Struktūrvien.kodi2">#REF!</definedName>
    <definedName name="Struktūrvien.kodi2_1">[2]strukturkodi!$B$2:$B$232</definedName>
    <definedName name="Struktūrvien.kods">#REF!</definedName>
    <definedName name="Struktūrvien.kods_1">[2]strukturkodi!$A$2:$A$232</definedName>
    <definedName name="T13l6">[5]ATSKAITE_2v!#REF!</definedName>
    <definedName name="TableName">"Dummy"</definedName>
    <definedName name="TWO_LINKS">'[6]8.1.'!$C$5</definedName>
    <definedName name="ty">#REF!</definedName>
    <definedName name="tyuj">#REF!</definedName>
    <definedName name="u">#REF!</definedName>
    <definedName name="U_N_A">#REF!</definedName>
    <definedName name="wedr">#REF!</definedName>
    <definedName name="WeekStart">#REF!</definedName>
    <definedName name="x">#REF!</definedName>
    <definedName name="XBD">[7]Dati!$B$6</definedName>
    <definedName name="XDD">[7]Dati!$B$4</definedName>
    <definedName name="XDS">[7]Dati!$B$5</definedName>
    <definedName name="XSVD">[7]Dati!$B$7</definedName>
    <definedName name="xxxx">#REF!</definedName>
    <definedName name="yuh">#REF!</definedName>
    <definedName name="yyyy">#REF!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79" i="14" l="1"/>
  <c r="C75" i="14"/>
  <c r="E75" i="14" s="1"/>
  <c r="C47" i="14"/>
  <c r="C68" i="14" s="1"/>
  <c r="L37" i="14"/>
  <c r="H37" i="14"/>
  <c r="E37" i="14"/>
  <c r="D37" i="14"/>
  <c r="B37" i="14"/>
  <c r="T36" i="14"/>
  <c r="S36" i="14"/>
  <c r="P36" i="14"/>
  <c r="U36" i="14" s="1"/>
  <c r="P35" i="14"/>
  <c r="O35" i="14"/>
  <c r="N35" i="14"/>
  <c r="M35" i="14"/>
  <c r="F35" i="14"/>
  <c r="P34" i="14"/>
  <c r="Q34" i="14" s="1"/>
  <c r="O34" i="14"/>
  <c r="N34" i="14"/>
  <c r="M34" i="14"/>
  <c r="F34" i="14"/>
  <c r="P33" i="14"/>
  <c r="O33" i="14"/>
  <c r="N33" i="14"/>
  <c r="M33" i="14"/>
  <c r="T33" i="14" s="1"/>
  <c r="F33" i="14"/>
  <c r="P32" i="14"/>
  <c r="O32" i="14"/>
  <c r="N32" i="14"/>
  <c r="M32" i="14"/>
  <c r="T32" i="14" s="1"/>
  <c r="F32" i="14"/>
  <c r="P31" i="14"/>
  <c r="Q31" i="14" s="1"/>
  <c r="R31" i="14" s="1"/>
  <c r="S31" i="14" s="1"/>
  <c r="O31" i="14"/>
  <c r="N31" i="14"/>
  <c r="M31" i="14"/>
  <c r="F31" i="14"/>
  <c r="P30" i="14"/>
  <c r="O30" i="14"/>
  <c r="N30" i="14"/>
  <c r="M30" i="14"/>
  <c r="F30" i="14"/>
  <c r="T29" i="14"/>
  <c r="P29" i="14"/>
  <c r="O29" i="14"/>
  <c r="N29" i="14"/>
  <c r="M29" i="14"/>
  <c r="F29" i="14"/>
  <c r="P28" i="14"/>
  <c r="O28" i="14"/>
  <c r="Q28" i="14" s="1"/>
  <c r="U28" i="14" s="1"/>
  <c r="N28" i="14"/>
  <c r="M28" i="14"/>
  <c r="F28" i="14"/>
  <c r="P27" i="14"/>
  <c r="O27" i="14"/>
  <c r="N27" i="14"/>
  <c r="M27" i="14"/>
  <c r="F27" i="14"/>
  <c r="P26" i="14"/>
  <c r="O26" i="14"/>
  <c r="N26" i="14"/>
  <c r="M26" i="14"/>
  <c r="T26" i="14" s="1"/>
  <c r="F26" i="14"/>
  <c r="L18" i="14"/>
  <c r="G18" i="14"/>
  <c r="F18" i="14"/>
  <c r="C18" i="14"/>
  <c r="N17" i="14"/>
  <c r="H17" i="14"/>
  <c r="I17" i="14" s="1"/>
  <c r="N16" i="14"/>
  <c r="H16" i="14"/>
  <c r="I16" i="14" s="1"/>
  <c r="N15" i="14"/>
  <c r="H15" i="14"/>
  <c r="I15" i="14" s="1"/>
  <c r="N14" i="14"/>
  <c r="I14" i="14"/>
  <c r="H14" i="14"/>
  <c r="M13" i="14"/>
  <c r="H13" i="14"/>
  <c r="I13" i="14" s="1"/>
  <c r="N12" i="14"/>
  <c r="H12" i="14"/>
  <c r="I12" i="14" s="1"/>
  <c r="N11" i="14"/>
  <c r="H11" i="14"/>
  <c r="I11" i="14" s="1"/>
  <c r="N10" i="14"/>
  <c r="H10" i="14"/>
  <c r="I10" i="14" s="1"/>
  <c r="N9" i="14"/>
  <c r="H9" i="14"/>
  <c r="I9" i="14" s="1"/>
  <c r="M8" i="14"/>
  <c r="N8" i="14" s="1"/>
  <c r="H8" i="14"/>
  <c r="I8" i="14" s="1"/>
  <c r="N7" i="14"/>
  <c r="H7" i="14"/>
  <c r="I7" i="14" s="1"/>
  <c r="P7" i="14" s="1"/>
  <c r="N6" i="14"/>
  <c r="H6" i="14"/>
  <c r="I6" i="14" s="1"/>
  <c r="P15" i="14" l="1"/>
  <c r="Q29" i="14"/>
  <c r="R34" i="14"/>
  <c r="S34" i="14" s="1"/>
  <c r="M18" i="14"/>
  <c r="T31" i="14"/>
  <c r="V31" i="14" s="1"/>
  <c r="X31" i="14" s="1"/>
  <c r="Q35" i="14"/>
  <c r="U35" i="14" s="1"/>
  <c r="P16" i="14"/>
  <c r="F37" i="14"/>
  <c r="N37" i="14"/>
  <c r="U31" i="14"/>
  <c r="U34" i="14"/>
  <c r="V34" i="14" s="1"/>
  <c r="X34" i="14" s="1"/>
  <c r="P14" i="14"/>
  <c r="Q27" i="14"/>
  <c r="R27" i="14" s="1"/>
  <c r="S27" i="14" s="1"/>
  <c r="R29" i="14"/>
  <c r="S29" i="14" s="1"/>
  <c r="T34" i="14"/>
  <c r="P17" i="14"/>
  <c r="O37" i="14"/>
  <c r="Q30" i="14"/>
  <c r="U30" i="14" s="1"/>
  <c r="Q26" i="14"/>
  <c r="U26" i="14" s="1"/>
  <c r="V26" i="14" s="1"/>
  <c r="M37" i="14"/>
  <c r="T30" i="14"/>
  <c r="V30" i="14" s="1"/>
  <c r="X30" i="14" s="1"/>
  <c r="I18" i="14"/>
  <c r="P6" i="14"/>
  <c r="P9" i="14"/>
  <c r="P12" i="14"/>
  <c r="P10" i="14"/>
  <c r="R26" i="14"/>
  <c r="P11" i="14"/>
  <c r="P37" i="14"/>
  <c r="P8" i="14"/>
  <c r="R28" i="14"/>
  <c r="S28" i="14" s="1"/>
  <c r="U29" i="14"/>
  <c r="V29" i="14" s="1"/>
  <c r="X29" i="14" s="1"/>
  <c r="Q33" i="14"/>
  <c r="R33" i="14" s="1"/>
  <c r="S33" i="14" s="1"/>
  <c r="H18" i="14"/>
  <c r="D78" i="14"/>
  <c r="T28" i="14"/>
  <c r="V28" i="14" s="1"/>
  <c r="X28" i="14" s="1"/>
  <c r="N13" i="14"/>
  <c r="P13" i="14" s="1"/>
  <c r="T27" i="14"/>
  <c r="T35" i="14"/>
  <c r="Q32" i="14"/>
  <c r="U32" i="14" s="1"/>
  <c r="V32" i="14" s="1"/>
  <c r="X32" i="14" s="1"/>
  <c r="R32" i="14"/>
  <c r="S32" i="14" s="1"/>
  <c r="V35" i="14" l="1"/>
  <c r="X35" i="14" s="1"/>
  <c r="R35" i="14"/>
  <c r="S35" i="14" s="1"/>
  <c r="R30" i="14"/>
  <c r="S30" i="14" s="1"/>
  <c r="U27" i="14"/>
  <c r="V27" i="14" s="1"/>
  <c r="T37" i="14"/>
  <c r="N18" i="14"/>
  <c r="Q37" i="14"/>
  <c r="E78" i="14"/>
  <c r="S26" i="14"/>
  <c r="U33" i="14"/>
  <c r="V33" i="14" s="1"/>
  <c r="X33" i="14" s="1"/>
  <c r="X26" i="14"/>
  <c r="P18" i="14"/>
  <c r="C74" i="14" s="1"/>
  <c r="X27" i="14" l="1"/>
  <c r="V37" i="14"/>
  <c r="X37" i="14"/>
  <c r="D77" i="14" s="1"/>
  <c r="E77" i="14" s="1"/>
  <c r="U37" i="14"/>
  <c r="R37" i="14"/>
  <c r="S37" i="14"/>
  <c r="C79" i="14"/>
  <c r="E74" i="14"/>
  <c r="E79" i="14" s="1"/>
  <c r="D79" i="14" l="1"/>
  <c r="C80" i="14" s="1"/>
  <c r="C81" i="14" s="1"/>
</calcChain>
</file>

<file path=xl/sharedStrings.xml><?xml version="1.0" encoding="utf-8"?>
<sst xmlns="http://schemas.openxmlformats.org/spreadsheetml/2006/main" count="131" uniqueCount="99">
  <si>
    <t>Amata vietu skaits</t>
  </si>
  <si>
    <t>Vakcinācijas projekta vadītājs</t>
  </si>
  <si>
    <t>Komunikācijas vadītāja asistents</t>
  </si>
  <si>
    <t>Digitālo mediju speciālists</t>
  </si>
  <si>
    <t>Sekretārs/asistents</t>
  </si>
  <si>
    <t>KOPĀ</t>
  </si>
  <si>
    <t>*- uzkrājums atvaļinājuma kompensācijai, pārtraucot darba tiesiskās attiecības</t>
  </si>
  <si>
    <t>Biroja administrators</t>
  </si>
  <si>
    <t>Loģistikas koordinators</t>
  </si>
  <si>
    <t>Datu analītiķis/eksperts</t>
  </si>
  <si>
    <t>Vakcinācijas procesa koordinators</t>
  </si>
  <si>
    <t>Informācijas tehnoloģiju koordinators</t>
  </si>
  <si>
    <t>Komunikācijas koordinators</t>
  </si>
  <si>
    <t>Komunikācijas konsultants</t>
  </si>
  <si>
    <t>Vakcinācijas procesa koordinācijas speciālists</t>
  </si>
  <si>
    <t>Nostrādātās dienas</t>
  </si>
  <si>
    <t>VM</t>
  </si>
  <si>
    <t>NVD</t>
  </si>
  <si>
    <t>kopā</t>
  </si>
  <si>
    <t>X</t>
  </si>
  <si>
    <t>Amats (atbilstoši MK rīkojuma Nr.34 anotācijas pielikumam)</t>
  </si>
  <si>
    <t>Amats (amatu nosaukumi precizēti biroja veidošanas gaitā)</t>
  </si>
  <si>
    <t>EKK</t>
  </si>
  <si>
    <t>Izdevumu postenis</t>
  </si>
  <si>
    <t>Izvērsums</t>
  </si>
  <si>
    <t>Konsultācijas, ekspertīzes un citi ārpakalpojumi</t>
  </si>
  <si>
    <t>Nepieciešamais finansējums Vakcinācijas projekta biroja izveidei un darba nodrošināšanai precēm un pakalpojumiem 2021.gadam</t>
  </si>
  <si>
    <r>
      <t xml:space="preserve">Nepieciešmais finansējums, </t>
    </r>
    <r>
      <rPr>
        <b/>
        <i/>
        <sz val="11"/>
        <rFont val="Times New Roman"/>
        <family val="1"/>
      </rPr>
      <t>euro</t>
    </r>
  </si>
  <si>
    <t>personāla atlases pakalpojumiem, veicot Vakcinācijas projekta vadītāja, Komunikācijas koordinatora, Informācijas tehnoloģiju koordinatora, Vakcinācijas procesa koordinatora un Loģistikas koordinatora amata kandidātu atlasi</t>
  </si>
  <si>
    <t>Iestāde</t>
  </si>
  <si>
    <t>Kopā:</t>
  </si>
  <si>
    <t>Amata nosaukums</t>
  </si>
  <si>
    <t>Slodžu skaits</t>
  </si>
  <si>
    <t>Saime 
(apakšsaime)</t>
  </si>
  <si>
    <t>Līmenis</t>
  </si>
  <si>
    <t>Mēnešalgu grupa</t>
  </si>
  <si>
    <t>Amata vietai plānotā  mēnešalga</t>
  </si>
  <si>
    <t>Sociālā garantija* 8.33%
(EKK 1220)</t>
  </si>
  <si>
    <t>Kopā mēnesī</t>
  </si>
  <si>
    <t>IV</t>
  </si>
  <si>
    <t>Kopā</t>
  </si>
  <si>
    <t>19.3.</t>
  </si>
  <si>
    <t>18.3.</t>
  </si>
  <si>
    <t>III</t>
  </si>
  <si>
    <t xml:space="preserve">KOPĀ atlīdzībai </t>
  </si>
  <si>
    <t>1000 EKK Atlīdzība</t>
  </si>
  <si>
    <t xml:space="preserve">2000  EKK Preces un pakalpojumi </t>
  </si>
  <si>
    <t>MK īkojums Nr.34</t>
  </si>
  <si>
    <t>Grozījums MK rīkojumā Nr.34</t>
  </si>
  <si>
    <t xml:space="preserve">Vakcinācijas projekta biroja nepieciešamā finansējuma aprēķins 2021.gadam </t>
  </si>
  <si>
    <t>samazinājums pret MK rīkojums Nr.34</t>
  </si>
  <si>
    <t>Pielikums Nr.1</t>
  </si>
  <si>
    <t>Valsts sociālās apdrošināšanas obligātās iemaksas, 23.59%</t>
  </si>
  <si>
    <t>Veselības ministrijas struktūras ietvaros līdz 6.04.2021*</t>
  </si>
  <si>
    <t>**Atbilstoši Darba likuma 98.panta otrai daļai "2) Ja, turpinot darba attiecības atbilstoši darba devēja piedāvātajiem darba līguma grozījumiem, samazinās darbinieka darba samaksa, darba devējam ir pienākums izmaksāt darbiniekam iepriekš noteikto darba samaksu, bet, ja darbiniekam noteikta akorda alga, — vidējo izpeļņu vienu mēnesi pēc darba līguma grozīšanas dienas."</t>
  </si>
  <si>
    <t>Veselības ministrijas struktūras ietvaros kopā nepieciešamais finansējums</t>
  </si>
  <si>
    <t>DD VSAOI 23,59%
(EKK 1210)</t>
  </si>
  <si>
    <t>Kopā
(EKK 1000)</t>
  </si>
  <si>
    <r>
      <t xml:space="preserve">Kopā
</t>
    </r>
    <r>
      <rPr>
        <sz val="10"/>
        <rFont val="Times New Roman"/>
        <family val="1"/>
      </rPr>
      <t>(EKK 1000)</t>
    </r>
  </si>
  <si>
    <t>*Atbilstoši Darba likuma 98.panta otrai daļai "2) Ja, turpinot darba attiecības atbilstoši darba devēja piedāvātajiem darba līguma grozījumiem, samazinās darbinieka darba samaksa, darba devējam ir pienākums izmaksāt darbiniekam iepriekš noteikto darba samaksu, bet, ja darbiniekam noteikta akorda alga, — vidējo izpeļņu vienu mēnesi pēc darba līguma grozīšanas dienas."</t>
  </si>
  <si>
    <t>Vakcinācijas projekta biroja nepieciešamais atlīdzības aprēķins no 2021.gada 7.maija līdz 2021.gada 31.decembrim</t>
  </si>
  <si>
    <t>Kopā 7.81 mēnešiem (1000)**</t>
  </si>
  <si>
    <t>Kopā 7.81 mēnešiem (1200)**</t>
  </si>
  <si>
    <t>**- maijā 31 dienu, to dalot ar 25 dienām (kuras pāriet uz Nacionālo veselības dienestu) veido 0,81 mēnesi.</t>
  </si>
  <si>
    <t>Nacionālā veselības dienesta struktūras ietvaros kopā nepieciešamais finansējums</t>
  </si>
  <si>
    <t>7=6*10%</t>
  </si>
  <si>
    <t>8=6*10%</t>
  </si>
  <si>
    <t>9=6*5%</t>
  </si>
  <si>
    <t>10=6*8.33%</t>
  </si>
  <si>
    <t>11=(6+7+8+9+10)*23.59%</t>
  </si>
  <si>
    <t>12=6+7+8+9+10+11</t>
  </si>
  <si>
    <t>13=12*7.81mēn.</t>
  </si>
  <si>
    <t>14=(6+7+8)*7.81mēn</t>
  </si>
  <si>
    <t>15=(9+10+11)*7.81mēn</t>
  </si>
  <si>
    <t>16=14+15</t>
  </si>
  <si>
    <t>Kopā 7.81 mēnešiem (1100)**</t>
  </si>
  <si>
    <t>III C</t>
  </si>
  <si>
    <t>III B</t>
  </si>
  <si>
    <t>II</t>
  </si>
  <si>
    <t>III A</t>
  </si>
  <si>
    <t>Informatīvā materiāla piegāde klientiem, kas saņem pakalpojumu VSAA Līguma ietvaros</t>
  </si>
  <si>
    <t>Personāla atlases pakalpojumi, juridiskie pakalpojumu un ekspertīzes, tulkošanas pakalpojumi, informāciju tehnoloģiju konsultācijas un ekspertīzes, nozaru ekspertu pakalpojumi. Aprēķini ir balstīti pieņēmumā, ka vidējās vienas stundas izmaksas tiek noteiktas apmērām 76.87 EUR stundā ar PVN, prognozētais apjoms 130 konsutāciju stundas mēnesī.</t>
  </si>
  <si>
    <r>
      <t>*- Mēnešalga atbilstoši 2020.gada 6.novembra rīkojuma "Par ārkārtējās situācijas izsludināšanu" 10.</t>
    </r>
    <r>
      <rPr>
        <vertAlign val="superscript"/>
        <sz val="11"/>
        <rFont val="Times New Roman"/>
        <family val="1"/>
      </rPr>
      <t xml:space="preserve">2 </t>
    </r>
    <r>
      <rPr>
        <sz val="11"/>
        <rFont val="Times New Roman"/>
        <family val="1"/>
      </rPr>
      <t>punktam.</t>
    </r>
  </si>
  <si>
    <r>
      <t xml:space="preserve">Piemaksa
10%
</t>
    </r>
    <r>
      <rPr>
        <sz val="10"/>
        <rFont val="Times New Roman"/>
        <family val="1"/>
      </rPr>
      <t>(EKK 1147)</t>
    </r>
  </si>
  <si>
    <r>
      <t xml:space="preserve">Prēmijas un naudas balvas 10%
</t>
    </r>
    <r>
      <rPr>
        <sz val="10"/>
        <rFont val="Times New Roman"/>
        <family val="1"/>
      </rPr>
      <t>(EKK 1148)</t>
    </r>
  </si>
  <si>
    <r>
      <t xml:space="preserve">Sociālā garantija 5%
</t>
    </r>
    <r>
      <rPr>
        <sz val="10"/>
        <rFont val="Times New Roman"/>
        <family val="1"/>
      </rPr>
      <t>(EKK 1220)</t>
    </r>
  </si>
  <si>
    <t>Vakcinācijas projekta biroja nepieciešamais atlīdzības aprēķins līdz 2021.gada 20.aprīlim</t>
  </si>
  <si>
    <t>Veselības ministrijas struktūras ietvaros no 07.04.2021 līdz 20.04.2021**</t>
  </si>
  <si>
    <t>Vakcinācijas projekta biroja nepieciešamais atlīdzības aprēķins no 2021.gada 21.aprīļa līdz 2021.gada 6.maijam*</t>
  </si>
  <si>
    <t>Nacionālajam veselības dienestam no 2021.gada 21.aprīļa</t>
  </si>
  <si>
    <t>Veselības ministrijai (izdevumi uz 20.04.2021)</t>
  </si>
  <si>
    <t>līdz 20.04.2021</t>
  </si>
  <si>
    <t>no 21.04.2021</t>
  </si>
  <si>
    <t xml:space="preserve">Darba samaksa 
(EKK 1110) atbilstoši nostrādātajām dienām </t>
  </si>
  <si>
    <r>
      <t xml:space="preserve">Mēnešalga
</t>
    </r>
    <r>
      <rPr>
        <sz val="10"/>
        <rFont val="Times New Roman"/>
        <family val="1"/>
      </rPr>
      <t>(EKK 1110)</t>
    </r>
  </si>
  <si>
    <r>
      <t xml:space="preserve">Mēnešalga
</t>
    </r>
    <r>
      <rPr>
        <sz val="10"/>
        <rFont val="Times New Roman"/>
        <family val="1"/>
      </rPr>
      <t>(EKK 1110) atbilstoši nostrādātajām dienām</t>
    </r>
  </si>
  <si>
    <r>
      <t xml:space="preserve">Sociālā garantija - </t>
    </r>
    <r>
      <rPr>
        <sz val="10"/>
        <rFont val="Times New Roman"/>
        <family val="1"/>
      </rPr>
      <t>kompensācija</t>
    </r>
    <r>
      <rPr>
        <sz val="12"/>
        <rFont val="Times New Roman"/>
        <family val="1"/>
      </rPr>
      <t xml:space="preserve"> 
</t>
    </r>
    <r>
      <rPr>
        <sz val="10"/>
        <rFont val="Times New Roman"/>
        <family val="1"/>
      </rPr>
      <t>(EKK 1220)</t>
    </r>
  </si>
  <si>
    <r>
      <t xml:space="preserve">DD VSAOI 23,59%
</t>
    </r>
    <r>
      <rPr>
        <sz val="10"/>
        <rFont val="Times New Roman"/>
        <family val="1"/>
      </rPr>
      <t>(EKK 1210)</t>
    </r>
  </si>
  <si>
    <r>
      <t xml:space="preserve">Darba samaksa 
</t>
    </r>
    <r>
      <rPr>
        <sz val="10"/>
        <rFont val="Times New Roman"/>
        <family val="1"/>
      </rPr>
      <t xml:space="preserve">(EKK 1110) atbilstoši nostrādātajām dienām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</si>
</sst>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9" x14ac:knownFonts="1">
    <font>
      <sz val="11"/>
      <color theme="1"/>
      <name val="Calibri"/>
      <family val="2"/>
      <charset val="186"/>
      <scheme val="minor"/>
    </font>
    <font>
      <sz val="11"/>
      <color theme="1"/>
      <name val="Calibri"/>
      <family val="2"/>
      <charset val="186"/>
      <scheme val="minor"/>
    </font>
    <font>
      <b/>
      <sz val="11"/>
      <name val="Times New Roman"/>
      <family val="1"/>
    </font>
    <font>
      <sz val="11"/>
      <name val="Times New Roman"/>
      <family val="1"/>
    </font>
    <font>
      <sz val="12"/>
      <name val="Times New Roman"/>
      <family val="1"/>
    </font>
    <font>
      <sz val="8"/>
      <color indexed="10"/>
      <name val="Tahoma"/>
      <family val="2"/>
      <charset val="186"/>
    </font>
    <font>
      <b/>
      <sz val="12"/>
      <name val="Times New Roman"/>
      <family val="1"/>
    </font>
    <font>
      <b/>
      <i/>
      <sz val="11"/>
      <name val="Times New Roman"/>
      <family val="1"/>
    </font>
    <font>
      <b/>
      <sz val="12"/>
      <name val="Times New Roman"/>
      <family val="1"/>
      <charset val="204"/>
    </font>
    <font>
      <sz val="10"/>
      <color theme="1"/>
      <name val="Arial"/>
      <family val="2"/>
      <charset val="186"/>
    </font>
    <font>
      <sz val="11"/>
      <name val="Times New Roman"/>
      <family val="1"/>
      <charset val="186"/>
    </font>
    <font>
      <sz val="10"/>
      <name val="Arial"/>
      <family val="2"/>
      <charset val="186"/>
    </font>
    <font>
      <b/>
      <sz val="11"/>
      <name val="Times New Roman"/>
      <family val="1"/>
      <charset val="186"/>
    </font>
    <font>
      <i/>
      <sz val="8"/>
      <name val="Times New Roman"/>
      <family val="1"/>
      <charset val="186"/>
    </font>
    <font>
      <sz val="11"/>
      <name val="Calibri"/>
      <family val="2"/>
      <charset val="186"/>
      <scheme val="minor"/>
    </font>
    <font>
      <sz val="10"/>
      <name val="Times New Roman"/>
      <family val="1"/>
    </font>
    <font>
      <vertAlign val="superscript"/>
      <sz val="11"/>
      <name val="Times New Roman"/>
      <family val="1"/>
    </font>
    <font>
      <i/>
      <sz val="8"/>
      <name val="Times New Roman"/>
      <family val="1"/>
    </font>
    <font>
      <sz val="9"/>
      <name val="Times New Roman"/>
      <family val="1"/>
    </font>
  </fonts>
  <fills count="6">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0" tint="-0.14999847407452621"/>
        <bgColor indexed="64"/>
      </patternFill>
    </fill>
    <fill>
      <patternFill patternType="solid">
        <fgColor rgb="FFFFFF00"/>
        <bgColor indexed="64"/>
      </patternFill>
    </fill>
  </fills>
  <borders count="41">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medium">
        <color indexed="64"/>
      </right>
      <top/>
      <bottom style="medium">
        <color indexed="64"/>
      </bottom>
      <diagonal/>
    </border>
  </borders>
  <cellStyleXfs count="5">
    <xf numFmtId="0" fontId="0" fillId="0" borderId="0"/>
    <xf numFmtId="0" fontId="1" fillId="0" borderId="0"/>
    <xf numFmtId="0" fontId="5" fillId="0" borderId="0" pivotButton="1"/>
    <xf numFmtId="0" fontId="9" fillId="0" borderId="0"/>
    <xf numFmtId="0" fontId="11" fillId="0" borderId="0"/>
  </cellStyleXfs>
  <cellXfs count="191">
    <xf numFmtId="0" fontId="0" fillId="0" borderId="0" xfId="0"/>
    <xf numFmtId="0" fontId="3" fillId="0" borderId="0" xfId="1" applyFont="1"/>
    <xf numFmtId="0" fontId="4" fillId="0" borderId="0" xfId="1" applyFont="1"/>
    <xf numFmtId="0" fontId="2" fillId="0" borderId="0" xfId="1" applyFont="1"/>
    <xf numFmtId="0" fontId="3" fillId="0" borderId="0" xfId="1" applyFont="1" applyAlignment="1">
      <alignment horizontal="center"/>
    </xf>
    <xf numFmtId="0" fontId="3" fillId="0" borderId="0" xfId="1" applyFont="1" applyFill="1"/>
    <xf numFmtId="0" fontId="3" fillId="0" borderId="0" xfId="1" applyFont="1" applyFill="1" applyAlignment="1">
      <alignment horizontal="center"/>
    </xf>
    <xf numFmtId="0" fontId="2" fillId="0" borderId="0" xfId="1" applyFont="1" applyFill="1" applyAlignment="1">
      <alignment horizontal="center"/>
    </xf>
    <xf numFmtId="3" fontId="3" fillId="0" borderId="0" xfId="1" applyNumberFormat="1" applyFont="1"/>
    <xf numFmtId="0" fontId="2" fillId="0" borderId="4" xfId="0" applyFont="1" applyBorder="1" applyAlignment="1">
      <alignment horizontal="center"/>
    </xf>
    <xf numFmtId="3" fontId="2" fillId="0" borderId="18" xfId="1" applyNumberFormat="1" applyFont="1" applyBorder="1" applyAlignment="1">
      <alignment horizontal="center"/>
    </xf>
    <xf numFmtId="0" fontId="8" fillId="2" borderId="0" xfId="0" applyFont="1" applyFill="1"/>
    <xf numFmtId="0" fontId="10" fillId="0" borderId="4" xfId="3" applyFont="1" applyBorder="1" applyAlignment="1">
      <alignment horizontal="center" vertical="center" wrapText="1"/>
    </xf>
    <xf numFmtId="49" fontId="10" fillId="0" borderId="4" xfId="3" applyNumberFormat="1" applyFont="1" applyBorder="1" applyAlignment="1">
      <alignment horizontal="center" vertical="center" wrapText="1"/>
    </xf>
    <xf numFmtId="0" fontId="10" fillId="0" borderId="4" xfId="3" applyFont="1" applyBorder="1" applyAlignment="1">
      <alignment horizontal="center" vertical="center" textRotation="90" wrapText="1"/>
    </xf>
    <xf numFmtId="10" fontId="10" fillId="0" borderId="4" xfId="3" applyNumberFormat="1" applyFont="1" applyBorder="1" applyAlignment="1">
      <alignment horizontal="center" vertical="center" wrapText="1"/>
    </xf>
    <xf numFmtId="0" fontId="13" fillId="0" borderId="4" xfId="3" applyFont="1" applyBorder="1" applyAlignment="1">
      <alignment horizontal="center" vertical="center" wrapText="1"/>
    </xf>
    <xf numFmtId="3" fontId="13" fillId="3" borderId="4" xfId="3" applyNumberFormat="1" applyFont="1" applyFill="1" applyBorder="1" applyAlignment="1">
      <alignment horizontal="center" vertical="center" wrapText="1"/>
    </xf>
    <xf numFmtId="0" fontId="10" fillId="0" borderId="4" xfId="3" applyFont="1" applyBorder="1" applyAlignment="1">
      <alignment horizontal="center" vertical="center"/>
    </xf>
    <xf numFmtId="2" fontId="10" fillId="0" borderId="4" xfId="3" applyNumberFormat="1" applyFont="1" applyBorder="1" applyAlignment="1">
      <alignment horizontal="center" vertical="center"/>
    </xf>
    <xf numFmtId="4" fontId="10" fillId="0" borderId="4" xfId="3" applyNumberFormat="1" applyFont="1" applyBorder="1" applyAlignment="1">
      <alignment horizontal="center" vertical="center" wrapText="1"/>
    </xf>
    <xf numFmtId="4" fontId="10" fillId="0" borderId="4" xfId="3" applyNumberFormat="1" applyFont="1" applyBorder="1" applyAlignment="1">
      <alignment horizontal="center" vertical="center"/>
    </xf>
    <xf numFmtId="0" fontId="6" fillId="0" borderId="0" xfId="1" applyFont="1" applyAlignment="1">
      <alignment wrapText="1"/>
    </xf>
    <xf numFmtId="0" fontId="3" fillId="0" borderId="0" xfId="1" applyFont="1" applyAlignment="1"/>
    <xf numFmtId="0" fontId="3" fillId="0" borderId="4" xfId="1" applyFont="1" applyFill="1" applyBorder="1"/>
    <xf numFmtId="0" fontId="3" fillId="0" borderId="4" xfId="1" applyFont="1" applyFill="1" applyBorder="1" applyAlignment="1">
      <alignment horizontal="center"/>
    </xf>
    <xf numFmtId="0" fontId="3" fillId="0" borderId="4" xfId="1" applyFont="1" applyFill="1" applyBorder="1" applyAlignment="1">
      <alignment horizontal="center" wrapText="1"/>
    </xf>
    <xf numFmtId="0" fontId="3" fillId="0" borderId="4" xfId="1" applyFont="1" applyFill="1" applyBorder="1" applyAlignment="1">
      <alignment horizontal="right"/>
    </xf>
    <xf numFmtId="3" fontId="3" fillId="0" borderId="4" xfId="1" applyNumberFormat="1" applyFont="1" applyFill="1" applyBorder="1" applyAlignment="1">
      <alignment horizontal="center"/>
    </xf>
    <xf numFmtId="0" fontId="2" fillId="0" borderId="4" xfId="1" applyFont="1" applyFill="1" applyBorder="1"/>
    <xf numFmtId="3" fontId="2" fillId="0" borderId="4" xfId="1" applyNumberFormat="1" applyFont="1" applyFill="1" applyBorder="1" applyAlignment="1">
      <alignment horizontal="center"/>
    </xf>
    <xf numFmtId="0" fontId="3" fillId="0" borderId="0" xfId="1" applyFont="1" applyFill="1" applyAlignment="1">
      <alignment horizontal="left"/>
    </xf>
    <xf numFmtId="0" fontId="2" fillId="0" borderId="4" xfId="1" applyFont="1" applyFill="1" applyBorder="1" applyAlignment="1">
      <alignment horizontal="center"/>
    </xf>
    <xf numFmtId="0" fontId="2" fillId="0" borderId="0" xfId="1" applyFont="1" applyAlignment="1">
      <alignment horizontal="center"/>
    </xf>
    <xf numFmtId="0" fontId="14" fillId="0" borderId="0" xfId="0" applyFont="1"/>
    <xf numFmtId="0" fontId="3" fillId="0" borderId="0" xfId="0" applyFont="1"/>
    <xf numFmtId="4" fontId="3" fillId="0" borderId="0" xfId="0" applyNumberFormat="1" applyFont="1"/>
    <xf numFmtId="4" fontId="14" fillId="0" borderId="0" xfId="0" applyNumberFormat="1" applyFont="1"/>
    <xf numFmtId="3" fontId="3" fillId="0" borderId="4" xfId="0" applyNumberFormat="1" applyFont="1" applyBorder="1" applyAlignment="1">
      <alignment horizontal="center"/>
    </xf>
    <xf numFmtId="3" fontId="14" fillId="0" borderId="0" xfId="0" applyNumberFormat="1" applyFont="1"/>
    <xf numFmtId="0" fontId="3" fillId="0" borderId="0" xfId="0" applyFont="1" applyAlignment="1">
      <alignment horizontal="right" wrapText="1"/>
    </xf>
    <xf numFmtId="0" fontId="14" fillId="5" borderId="0" xfId="0" applyFont="1" applyFill="1"/>
    <xf numFmtId="4" fontId="4" fillId="0" borderId="24" xfId="1" applyNumberFormat="1" applyFont="1" applyFill="1" applyBorder="1" applyAlignment="1">
      <alignment horizontal="center" vertical="center"/>
    </xf>
    <xf numFmtId="4" fontId="6" fillId="0" borderId="25" xfId="1" applyNumberFormat="1" applyFont="1" applyBorder="1" applyAlignment="1">
      <alignment horizontal="center"/>
    </xf>
    <xf numFmtId="0" fontId="3" fillId="0" borderId="0" xfId="0" applyFont="1" applyAlignment="1">
      <alignment wrapText="1"/>
    </xf>
    <xf numFmtId="0" fontId="4" fillId="0" borderId="24" xfId="1" applyFont="1" applyBorder="1" applyAlignment="1">
      <alignment horizontal="center" vertical="center" wrapText="1"/>
    </xf>
    <xf numFmtId="0" fontId="10" fillId="0" borderId="1" xfId="3" applyFont="1" applyBorder="1" applyAlignment="1">
      <alignment horizontal="center" vertical="center" wrapText="1"/>
    </xf>
    <xf numFmtId="0" fontId="10" fillId="0" borderId="2" xfId="3" applyFont="1" applyBorder="1" applyAlignment="1">
      <alignment horizontal="center" vertical="center" wrapText="1"/>
    </xf>
    <xf numFmtId="0" fontId="10" fillId="0" borderId="3" xfId="3" applyFont="1" applyBorder="1" applyAlignment="1">
      <alignment horizontal="center" vertical="center" wrapText="1"/>
    </xf>
    <xf numFmtId="0" fontId="13" fillId="0" borderId="3" xfId="3" applyFont="1" applyBorder="1" applyAlignment="1">
      <alignment horizontal="center" vertical="center" wrapText="1"/>
    </xf>
    <xf numFmtId="3" fontId="10" fillId="4" borderId="13" xfId="3" applyNumberFormat="1" applyFont="1" applyFill="1" applyBorder="1" applyAlignment="1">
      <alignment horizontal="center" vertical="center" wrapText="1"/>
    </xf>
    <xf numFmtId="3" fontId="12" fillId="4" borderId="9" xfId="3" applyNumberFormat="1" applyFont="1" applyFill="1" applyBorder="1" applyAlignment="1">
      <alignment horizontal="center" vertical="center" wrapText="1"/>
    </xf>
    <xf numFmtId="3" fontId="12" fillId="4" borderId="14" xfId="3" applyNumberFormat="1" applyFont="1" applyFill="1" applyBorder="1" applyAlignment="1">
      <alignment horizontal="center" vertical="center" wrapText="1"/>
    </xf>
    <xf numFmtId="49" fontId="10" fillId="0" borderId="2" xfId="3" applyNumberFormat="1" applyFont="1" applyBorder="1" applyAlignment="1">
      <alignment horizontal="center" vertical="center" wrapText="1"/>
    </xf>
    <xf numFmtId="0" fontId="10" fillId="0" borderId="2" xfId="4" applyFont="1" applyBorder="1" applyAlignment="1">
      <alignment horizontal="center" vertical="center" wrapText="1"/>
    </xf>
    <xf numFmtId="0" fontId="10" fillId="0" borderId="26" xfId="4" applyFont="1" applyBorder="1" applyAlignment="1">
      <alignment horizontal="center" vertical="center" wrapText="1"/>
    </xf>
    <xf numFmtId="0" fontId="12" fillId="0" borderId="12" xfId="3" applyFont="1" applyBorder="1"/>
    <xf numFmtId="4" fontId="10" fillId="0" borderId="12" xfId="3" applyNumberFormat="1" applyFont="1" applyBorder="1" applyAlignment="1">
      <alignment horizontal="center" vertical="center"/>
    </xf>
    <xf numFmtId="49" fontId="10" fillId="4" borderId="9" xfId="3" applyNumberFormat="1" applyFont="1" applyFill="1" applyBorder="1" applyAlignment="1">
      <alignment horizontal="center"/>
    </xf>
    <xf numFmtId="0" fontId="10" fillId="4" borderId="9" xfId="3" applyFont="1" applyFill="1" applyBorder="1" applyAlignment="1">
      <alignment horizontal="center"/>
    </xf>
    <xf numFmtId="4" fontId="10" fillId="0" borderId="24" xfId="3" applyNumberFormat="1" applyFont="1" applyBorder="1" applyAlignment="1">
      <alignment horizontal="center" vertical="center"/>
    </xf>
    <xf numFmtId="0" fontId="14" fillId="0" borderId="24" xfId="0" applyFont="1" applyBorder="1"/>
    <xf numFmtId="3" fontId="4" fillId="0" borderId="0" xfId="1" applyNumberFormat="1" applyFont="1"/>
    <xf numFmtId="3" fontId="13" fillId="3" borderId="12" xfId="3" applyNumberFormat="1" applyFont="1" applyFill="1" applyBorder="1" applyAlignment="1">
      <alignment horizontal="center" vertical="center"/>
    </xf>
    <xf numFmtId="3" fontId="12" fillId="4" borderId="25" xfId="3" applyNumberFormat="1" applyFont="1" applyFill="1" applyBorder="1" applyAlignment="1">
      <alignment horizontal="center" vertical="center" wrapText="1"/>
    </xf>
    <xf numFmtId="0" fontId="3" fillId="0" borderId="12" xfId="0" applyFont="1" applyBorder="1" applyAlignment="1">
      <alignment horizontal="center" wrapText="1"/>
    </xf>
    <xf numFmtId="4" fontId="3" fillId="0" borderId="0" xfId="1" applyNumberFormat="1" applyFont="1"/>
    <xf numFmtId="2" fontId="14" fillId="0" borderId="0" xfId="0" applyNumberFormat="1" applyFont="1"/>
    <xf numFmtId="0" fontId="3" fillId="0" borderId="0" xfId="1" applyFont="1" applyFill="1" applyAlignment="1"/>
    <xf numFmtId="0" fontId="4" fillId="0" borderId="0" xfId="1" applyFont="1" applyFill="1"/>
    <xf numFmtId="164" fontId="4" fillId="0" borderId="0" xfId="1" applyNumberFormat="1" applyFont="1" applyFill="1"/>
    <xf numFmtId="0" fontId="14" fillId="0" borderId="0" xfId="0" applyFont="1" applyFill="1"/>
    <xf numFmtId="3" fontId="3" fillId="0" borderId="0" xfId="1" applyNumberFormat="1" applyFont="1" applyFill="1"/>
    <xf numFmtId="0" fontId="6" fillId="0" borderId="22" xfId="1" applyFont="1" applyFill="1" applyBorder="1" applyAlignment="1"/>
    <xf numFmtId="0" fontId="6" fillId="0" borderId="23" xfId="1" applyFont="1" applyFill="1" applyBorder="1" applyAlignment="1">
      <alignment horizontal="center" wrapText="1"/>
    </xf>
    <xf numFmtId="0" fontId="6" fillId="0" borderId="0" xfId="1" applyFont="1" applyBorder="1" applyAlignment="1">
      <alignment horizontal="right"/>
    </xf>
    <xf numFmtId="0" fontId="6" fillId="0" borderId="0" xfId="1" applyFont="1" applyBorder="1" applyAlignment="1">
      <alignment horizontal="center"/>
    </xf>
    <xf numFmtId="4" fontId="6" fillId="0" borderId="0" xfId="1" applyNumberFormat="1" applyFont="1" applyBorder="1" applyAlignment="1">
      <alignment horizontal="center"/>
    </xf>
    <xf numFmtId="0" fontId="8" fillId="0" borderId="0" xfId="0" applyFont="1" applyFill="1"/>
    <xf numFmtId="0" fontId="3" fillId="0" borderId="2" xfId="4" applyFont="1" applyBorder="1" applyAlignment="1">
      <alignment horizontal="center" vertical="center" wrapText="1"/>
    </xf>
    <xf numFmtId="0" fontId="2" fillId="0" borderId="2" xfId="3" applyFont="1" applyBorder="1" applyAlignment="1">
      <alignment horizontal="center" vertical="center" wrapText="1"/>
    </xf>
    <xf numFmtId="0" fontId="6" fillId="0" borderId="23" xfId="1" applyFont="1" applyFill="1" applyBorder="1" applyAlignment="1">
      <alignment horizontal="center" vertical="center" wrapText="1"/>
    </xf>
    <xf numFmtId="10" fontId="3" fillId="0" borderId="4" xfId="3" applyNumberFormat="1" applyFont="1" applyBorder="1" applyAlignment="1">
      <alignment horizontal="center" vertical="center" wrapText="1"/>
    </xf>
    <xf numFmtId="0" fontId="6" fillId="0" borderId="24" xfId="1" applyFont="1" applyFill="1" applyBorder="1" applyAlignment="1">
      <alignment horizontal="center" vertical="center" wrapText="1"/>
    </xf>
    <xf numFmtId="3" fontId="17" fillId="3" borderId="4" xfId="3" applyNumberFormat="1" applyFont="1" applyFill="1" applyBorder="1" applyAlignment="1">
      <alignment horizontal="center" vertical="center" wrapText="1"/>
    </xf>
    <xf numFmtId="3" fontId="13" fillId="3" borderId="4" xfId="3" applyNumberFormat="1" applyFont="1" applyFill="1" applyBorder="1" applyAlignment="1">
      <alignment horizontal="center" vertical="center"/>
    </xf>
    <xf numFmtId="2" fontId="3" fillId="0" borderId="4" xfId="3" applyNumberFormat="1" applyFont="1" applyBorder="1" applyAlignment="1">
      <alignment horizontal="center" vertical="center"/>
    </xf>
    <xf numFmtId="3" fontId="2" fillId="4" borderId="9" xfId="3" applyNumberFormat="1" applyFont="1" applyFill="1" applyBorder="1" applyAlignment="1">
      <alignment horizontal="center" vertical="center" wrapText="1"/>
    </xf>
    <xf numFmtId="0" fontId="6" fillId="0" borderId="0" xfId="1" applyFont="1" applyAlignment="1">
      <alignment horizontal="center" wrapText="1"/>
    </xf>
    <xf numFmtId="4" fontId="18" fillId="0" borderId="0" xfId="1" applyNumberFormat="1" applyFont="1"/>
    <xf numFmtId="4" fontId="4" fillId="0" borderId="0" xfId="1" applyNumberFormat="1" applyFont="1"/>
    <xf numFmtId="0" fontId="3" fillId="0" borderId="20" xfId="1" applyFont="1" applyBorder="1" applyAlignment="1">
      <alignment horizontal="center" wrapText="1"/>
    </xf>
    <xf numFmtId="0" fontId="3" fillId="0" borderId="33" xfId="1" applyFont="1" applyBorder="1" applyAlignment="1">
      <alignment horizontal="center" wrapText="1"/>
    </xf>
    <xf numFmtId="0" fontId="3" fillId="0" borderId="40" xfId="1" applyFont="1" applyBorder="1" applyAlignment="1">
      <alignment horizontal="center" wrapText="1"/>
    </xf>
    <xf numFmtId="3" fontId="3" fillId="0" borderId="4" xfId="1" applyNumberFormat="1" applyFont="1" applyBorder="1" applyAlignment="1">
      <alignment horizontal="center" vertical="center"/>
    </xf>
    <xf numFmtId="3" fontId="3" fillId="0" borderId="9" xfId="1" applyNumberFormat="1" applyFont="1" applyBorder="1" applyAlignment="1">
      <alignment horizontal="center" vertical="center"/>
    </xf>
    <xf numFmtId="0" fontId="3" fillId="0" borderId="4" xfId="1" applyFont="1" applyBorder="1" applyAlignment="1">
      <alignment horizontal="center" wrapText="1"/>
    </xf>
    <xf numFmtId="0" fontId="3" fillId="0" borderId="9" xfId="1" applyFont="1" applyBorder="1" applyAlignment="1">
      <alignment horizontal="center" wrapText="1"/>
    </xf>
    <xf numFmtId="0" fontId="2" fillId="0" borderId="4" xfId="1" applyFont="1" applyBorder="1" applyAlignment="1">
      <alignment horizontal="center" wrapText="1"/>
    </xf>
    <xf numFmtId="0" fontId="2" fillId="0" borderId="9" xfId="1" applyFont="1" applyBorder="1" applyAlignment="1">
      <alignment horizontal="center" wrapText="1"/>
    </xf>
    <xf numFmtId="0" fontId="2" fillId="0" borderId="8" xfId="1" applyFont="1" applyBorder="1" applyAlignment="1">
      <alignment horizontal="right"/>
    </xf>
    <xf numFmtId="0" fontId="2" fillId="0" borderId="21" xfId="1" applyFont="1" applyBorder="1" applyAlignment="1">
      <alignment horizontal="right"/>
    </xf>
    <xf numFmtId="0" fontId="6" fillId="0" borderId="0" xfId="1" applyFont="1" applyAlignment="1">
      <alignment horizontal="center" wrapText="1"/>
    </xf>
    <xf numFmtId="0" fontId="2" fillId="2" borderId="4" xfId="0" applyFont="1" applyFill="1" applyBorder="1" applyAlignment="1">
      <alignment horizontal="center" vertical="center" wrapText="1"/>
    </xf>
    <xf numFmtId="0" fontId="3" fillId="0" borderId="37" xfId="0" applyFont="1" applyBorder="1" applyAlignment="1">
      <alignment horizontal="center" vertical="center" wrapText="1"/>
    </xf>
    <xf numFmtId="0" fontId="3" fillId="0" borderId="38"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39"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4" xfId="0" applyFont="1" applyBorder="1" applyAlignment="1">
      <alignment horizontal="center" wrapText="1"/>
    </xf>
    <xf numFmtId="0" fontId="3" fillId="0" borderId="34" xfId="0" applyFont="1" applyBorder="1" applyAlignment="1">
      <alignment horizontal="left" wrapText="1"/>
    </xf>
    <xf numFmtId="0" fontId="3" fillId="0" borderId="0" xfId="0" applyFont="1" applyBorder="1" applyAlignment="1">
      <alignment horizontal="left" wrapText="1"/>
    </xf>
    <xf numFmtId="0" fontId="2" fillId="2" borderId="1" xfId="0" applyFont="1" applyFill="1" applyBorder="1" applyAlignment="1">
      <alignment horizontal="center" vertical="top" wrapText="1"/>
    </xf>
    <xf numFmtId="0" fontId="2" fillId="2" borderId="2" xfId="0" applyFont="1" applyFill="1" applyBorder="1" applyAlignment="1">
      <alignment horizontal="center" vertical="top" wrapText="1"/>
    </xf>
    <xf numFmtId="0" fontId="2" fillId="2" borderId="2"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top" wrapText="1"/>
    </xf>
    <xf numFmtId="0" fontId="3" fillId="0" borderId="0" xfId="0" applyFont="1" applyAlignment="1">
      <alignment horizontal="left" wrapText="1"/>
    </xf>
    <xf numFmtId="0" fontId="6" fillId="0" borderId="8" xfId="1" applyFont="1" applyFill="1" applyBorder="1" applyAlignment="1">
      <alignment horizontal="center" vertical="center"/>
    </xf>
    <xf numFmtId="0" fontId="6" fillId="0" borderId="10" xfId="1" applyFont="1" applyFill="1" applyBorder="1" applyAlignment="1">
      <alignment horizontal="center" vertical="center"/>
    </xf>
    <xf numFmtId="0" fontId="6" fillId="0" borderId="11" xfId="1" applyFont="1" applyFill="1" applyBorder="1" applyAlignment="1">
      <alignment horizontal="center" vertical="center"/>
    </xf>
    <xf numFmtId="0" fontId="6" fillId="0" borderId="8" xfId="1" applyFont="1" applyFill="1" applyBorder="1" applyAlignment="1">
      <alignment horizontal="center" vertical="center" wrapText="1"/>
    </xf>
    <xf numFmtId="0" fontId="6" fillId="0" borderId="10"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4" fillId="0" borderId="16" xfId="1" applyFont="1" applyBorder="1" applyAlignment="1">
      <alignment horizontal="center" vertical="center" wrapText="1"/>
    </xf>
    <xf numFmtId="0" fontId="4" fillId="0" borderId="17" xfId="1" applyFont="1" applyBorder="1" applyAlignment="1">
      <alignment horizontal="center" vertical="center" wrapText="1"/>
    </xf>
    <xf numFmtId="0" fontId="4" fillId="0" borderId="18" xfId="1" applyFont="1" applyBorder="1" applyAlignment="1">
      <alignment horizontal="center" vertical="center" wrapText="1"/>
    </xf>
    <xf numFmtId="0" fontId="4" fillId="0" borderId="19" xfId="1" applyFont="1" applyFill="1" applyBorder="1" applyAlignment="1">
      <alignment horizontal="left" vertical="center" wrapText="1"/>
    </xf>
    <xf numFmtId="0" fontId="4" fillId="0" borderId="6" xfId="1" applyFont="1" applyFill="1" applyBorder="1" applyAlignment="1">
      <alignment horizontal="left" vertical="center" wrapText="1"/>
    </xf>
    <xf numFmtId="0" fontId="4" fillId="0" borderId="19" xfId="1" applyFont="1" applyFill="1" applyBorder="1" applyAlignment="1">
      <alignment horizontal="center" vertical="center"/>
    </xf>
    <xf numFmtId="4" fontId="4" fillId="0" borderId="6" xfId="1" applyNumberFormat="1" applyFont="1" applyFill="1" applyBorder="1" applyAlignment="1">
      <alignment horizontal="center" vertical="center" wrapText="1"/>
    </xf>
    <xf numFmtId="3" fontId="4" fillId="0" borderId="6" xfId="1" applyNumberFormat="1" applyFont="1" applyFill="1" applyBorder="1" applyAlignment="1">
      <alignment horizontal="center" vertical="center"/>
    </xf>
    <xf numFmtId="4" fontId="4" fillId="0" borderId="6" xfId="1" applyNumberFormat="1" applyFont="1" applyFill="1" applyBorder="1" applyAlignment="1">
      <alignment horizontal="center" vertical="center"/>
    </xf>
    <xf numFmtId="4" fontId="4" fillId="0" borderId="7" xfId="1" applyNumberFormat="1" applyFont="1" applyFill="1" applyBorder="1" applyAlignment="1">
      <alignment horizontal="center" vertical="center"/>
    </xf>
    <xf numFmtId="3" fontId="4" fillId="0" borderId="19" xfId="1" applyNumberFormat="1" applyFont="1" applyFill="1" applyBorder="1" applyAlignment="1">
      <alignment horizontal="center" vertical="center"/>
    </xf>
    <xf numFmtId="0" fontId="4" fillId="0" borderId="3" xfId="1" applyFont="1" applyFill="1" applyBorder="1" applyAlignment="1">
      <alignment horizontal="left" vertical="center" wrapText="1"/>
    </xf>
    <xf numFmtId="0" fontId="4" fillId="0" borderId="4" xfId="1" applyFont="1" applyFill="1" applyBorder="1" applyAlignment="1">
      <alignment horizontal="left" vertical="center" wrapText="1"/>
    </xf>
    <xf numFmtId="0" fontId="4" fillId="0" borderId="3" xfId="1" applyFont="1" applyFill="1" applyBorder="1" applyAlignment="1">
      <alignment horizontal="center" vertical="center"/>
    </xf>
    <xf numFmtId="4" fontId="4" fillId="0" borderId="4" xfId="1" applyNumberFormat="1" applyFont="1" applyFill="1" applyBorder="1" applyAlignment="1">
      <alignment horizontal="center" vertical="center" wrapText="1"/>
    </xf>
    <xf numFmtId="3" fontId="4" fillId="0" borderId="4" xfId="1" applyNumberFormat="1" applyFont="1" applyFill="1" applyBorder="1" applyAlignment="1">
      <alignment horizontal="center" vertical="center"/>
    </xf>
    <xf numFmtId="4" fontId="4" fillId="0" borderId="4" xfId="1" applyNumberFormat="1" applyFont="1" applyFill="1" applyBorder="1" applyAlignment="1">
      <alignment horizontal="center" vertical="center"/>
    </xf>
    <xf numFmtId="4" fontId="4" fillId="0" borderId="12" xfId="1" applyNumberFormat="1" applyFont="1" applyFill="1" applyBorder="1" applyAlignment="1">
      <alignment horizontal="center" vertical="center"/>
    </xf>
    <xf numFmtId="3" fontId="4" fillId="0" borderId="3" xfId="1" applyNumberFormat="1" applyFont="1" applyFill="1" applyBorder="1" applyAlignment="1">
      <alignment horizontal="center" vertical="center"/>
    </xf>
    <xf numFmtId="0" fontId="4" fillId="0" borderId="3" xfId="1" applyFont="1" applyFill="1" applyBorder="1" applyAlignment="1">
      <alignment horizontal="left" vertical="center" wrapText="1"/>
    </xf>
    <xf numFmtId="0" fontId="4" fillId="0" borderId="4" xfId="1" applyFont="1" applyFill="1" applyBorder="1" applyAlignment="1">
      <alignment horizontal="left" vertical="center" wrapText="1"/>
    </xf>
    <xf numFmtId="0" fontId="4" fillId="0" borderId="3" xfId="1" applyFont="1" applyFill="1" applyBorder="1" applyAlignment="1">
      <alignment horizontal="center" vertical="center"/>
    </xf>
    <xf numFmtId="4" fontId="4" fillId="0" borderId="4" xfId="1" applyNumberFormat="1" applyFont="1" applyFill="1" applyBorder="1" applyAlignment="1">
      <alignment horizontal="center" vertical="center" wrapText="1"/>
    </xf>
    <xf numFmtId="0" fontId="4" fillId="0" borderId="15" xfId="1" applyFont="1" applyFill="1" applyBorder="1" applyAlignment="1">
      <alignment horizontal="left" vertical="center" wrapText="1"/>
    </xf>
    <xf numFmtId="0" fontId="4" fillId="0" borderId="5" xfId="1" applyFont="1" applyFill="1" applyBorder="1" applyAlignment="1">
      <alignment horizontal="left" vertical="center" wrapText="1"/>
    </xf>
    <xf numFmtId="0" fontId="4" fillId="0" borderId="4" xfId="1" applyFont="1" applyFill="1" applyBorder="1" applyAlignment="1">
      <alignment horizontal="center" vertical="center"/>
    </xf>
    <xf numFmtId="0" fontId="4" fillId="0" borderId="19" xfId="1" applyFont="1" applyFill="1" applyBorder="1" applyAlignment="1">
      <alignment horizontal="left" vertical="center" wrapText="1"/>
    </xf>
    <xf numFmtId="0" fontId="4" fillId="0" borderId="6" xfId="1" applyFont="1" applyFill="1" applyBorder="1" applyAlignment="1">
      <alignment horizontal="left" vertical="center" wrapText="1"/>
    </xf>
    <xf numFmtId="0" fontId="3" fillId="0" borderId="4" xfId="1" applyFont="1" applyBorder="1" applyAlignment="1">
      <alignment horizontal="left" wrapText="1"/>
    </xf>
    <xf numFmtId="0" fontId="4" fillId="0" borderId="4" xfId="1" applyFont="1" applyFill="1" applyBorder="1" applyAlignment="1">
      <alignment horizontal="center" vertical="center"/>
    </xf>
    <xf numFmtId="0" fontId="4" fillId="0" borderId="12" xfId="1" applyFont="1" applyFill="1" applyBorder="1" applyAlignment="1">
      <alignment horizontal="center" vertical="center"/>
    </xf>
    <xf numFmtId="0" fontId="4" fillId="0" borderId="3" xfId="1" applyFont="1" applyBorder="1" applyAlignment="1">
      <alignment horizontal="left" wrapText="1"/>
    </xf>
    <xf numFmtId="0" fontId="4" fillId="0" borderId="13" xfId="1" applyFont="1" applyFill="1" applyBorder="1" applyAlignment="1">
      <alignment horizontal="left" vertical="center" wrapText="1"/>
    </xf>
    <xf numFmtId="0" fontId="4" fillId="0" borderId="9" xfId="1" applyFont="1" applyFill="1" applyBorder="1" applyAlignment="1">
      <alignment horizontal="left" vertical="center" wrapText="1"/>
    </xf>
    <xf numFmtId="0" fontId="4" fillId="0" borderId="15" xfId="1" applyFont="1" applyFill="1" applyBorder="1" applyAlignment="1">
      <alignment horizontal="center" vertical="center"/>
    </xf>
    <xf numFmtId="4" fontId="4" fillId="0" borderId="5" xfId="1" applyNumberFormat="1" applyFont="1" applyFill="1" applyBorder="1" applyAlignment="1">
      <alignment horizontal="center" vertical="center" wrapText="1"/>
    </xf>
    <xf numFmtId="3" fontId="4" fillId="0" borderId="5" xfId="1" applyNumberFormat="1" applyFont="1" applyFill="1" applyBorder="1" applyAlignment="1">
      <alignment horizontal="center" vertical="center"/>
    </xf>
    <xf numFmtId="4" fontId="4" fillId="0" borderId="5" xfId="1" applyNumberFormat="1" applyFont="1" applyFill="1" applyBorder="1" applyAlignment="1">
      <alignment horizontal="center" vertical="center"/>
    </xf>
    <xf numFmtId="4" fontId="4" fillId="0" borderId="20" xfId="1" applyNumberFormat="1" applyFont="1" applyFill="1" applyBorder="1" applyAlignment="1">
      <alignment horizontal="center" vertical="center"/>
    </xf>
    <xf numFmtId="3" fontId="4" fillId="0" borderId="15" xfId="1" applyNumberFormat="1" applyFont="1" applyFill="1" applyBorder="1" applyAlignment="1">
      <alignment horizontal="center" vertical="center"/>
    </xf>
    <xf numFmtId="0" fontId="4" fillId="0" borderId="0" xfId="1" applyFont="1" applyAlignment="1">
      <alignment wrapText="1"/>
    </xf>
    <xf numFmtId="0" fontId="6" fillId="0" borderId="8" xfId="1" applyFont="1" applyBorder="1" applyAlignment="1">
      <alignment horizontal="right"/>
    </xf>
    <xf numFmtId="0" fontId="6" fillId="0" borderId="16" xfId="1" applyFont="1" applyBorder="1" applyAlignment="1">
      <alignment horizontal="center"/>
    </xf>
    <xf numFmtId="0" fontId="6" fillId="0" borderId="17" xfId="1" applyFont="1" applyBorder="1" applyAlignment="1">
      <alignment horizontal="center"/>
    </xf>
    <xf numFmtId="4" fontId="6" fillId="0" borderId="17" xfId="1" applyNumberFormat="1" applyFont="1" applyBorder="1" applyAlignment="1">
      <alignment horizontal="center"/>
    </xf>
    <xf numFmtId="4" fontId="6" fillId="0" borderId="18" xfId="1" applyNumberFormat="1" applyFont="1" applyBorder="1" applyAlignment="1">
      <alignment horizontal="center"/>
    </xf>
    <xf numFmtId="0" fontId="10" fillId="0" borderId="28" xfId="3" applyFont="1" applyBorder="1" applyAlignment="1">
      <alignment horizontal="center" vertical="center" wrapText="1"/>
    </xf>
    <xf numFmtId="0" fontId="10" fillId="0" borderId="29" xfId="3" applyFont="1" applyBorder="1" applyAlignment="1">
      <alignment horizontal="center" vertical="center" wrapText="1"/>
    </xf>
    <xf numFmtId="0" fontId="10" fillId="0" borderId="30" xfId="3" applyFont="1" applyBorder="1" applyAlignment="1">
      <alignment horizontal="center" vertical="center" wrapText="1"/>
    </xf>
    <xf numFmtId="0" fontId="10" fillId="0" borderId="31" xfId="3" applyFont="1" applyBorder="1" applyAlignment="1">
      <alignment horizontal="center" vertical="center" wrapText="1"/>
    </xf>
    <xf numFmtId="0" fontId="10" fillId="0" borderId="32" xfId="3" applyFont="1" applyBorder="1" applyAlignment="1">
      <alignment horizontal="center" vertical="center" wrapText="1"/>
    </xf>
    <xf numFmtId="0" fontId="10" fillId="0" borderId="33" xfId="3" applyFont="1" applyBorder="1" applyAlignment="1">
      <alignment horizontal="center" vertical="center" wrapText="1"/>
    </xf>
    <xf numFmtId="0" fontId="10" fillId="0" borderId="19" xfId="3" applyFont="1" applyBorder="1" applyAlignment="1">
      <alignment horizontal="center" vertical="center" wrapText="1"/>
    </xf>
    <xf numFmtId="0" fontId="10" fillId="0" borderId="6" xfId="3" applyFont="1" applyBorder="1" applyAlignment="1">
      <alignment horizontal="center" vertical="center" wrapText="1"/>
    </xf>
    <xf numFmtId="0" fontId="10" fillId="0" borderId="7" xfId="3" applyFont="1" applyBorder="1" applyAlignment="1">
      <alignment horizontal="center" vertical="center" wrapText="1"/>
    </xf>
    <xf numFmtId="0" fontId="10" fillId="0" borderId="3" xfId="0" applyFont="1" applyBorder="1" applyAlignment="1">
      <alignment horizontal="left" vertical="top" wrapText="1"/>
    </xf>
    <xf numFmtId="1" fontId="10" fillId="0" borderId="4" xfId="3" applyNumberFormat="1" applyFont="1" applyBorder="1" applyAlignment="1">
      <alignment horizontal="center" vertical="center"/>
    </xf>
    <xf numFmtId="2" fontId="10" fillId="0" borderId="12" xfId="3" applyNumberFormat="1" applyFont="1" applyBorder="1" applyAlignment="1">
      <alignment horizontal="center" vertical="center"/>
    </xf>
    <xf numFmtId="0" fontId="14" fillId="0" borderId="0" xfId="0" applyFont="1" applyBorder="1"/>
    <xf numFmtId="0" fontId="14" fillId="0" borderId="27" xfId="0" applyFont="1" applyBorder="1"/>
    <xf numFmtId="0" fontId="10" fillId="4" borderId="13" xfId="3" applyFont="1" applyFill="1" applyBorder="1" applyAlignment="1">
      <alignment horizontal="right" vertical="center" wrapText="1"/>
    </xf>
    <xf numFmtId="3" fontId="10" fillId="4" borderId="9" xfId="3" applyNumberFormat="1" applyFont="1" applyFill="1" applyBorder="1" applyAlignment="1">
      <alignment horizontal="center" vertical="center" wrapText="1"/>
    </xf>
    <xf numFmtId="4" fontId="12" fillId="4" borderId="9" xfId="3" applyNumberFormat="1" applyFont="1" applyFill="1" applyBorder="1" applyAlignment="1">
      <alignment horizontal="center" vertical="center" wrapText="1"/>
    </xf>
    <xf numFmtId="4" fontId="12" fillId="4" borderId="14" xfId="3" applyNumberFormat="1" applyFont="1" applyFill="1" applyBorder="1" applyAlignment="1">
      <alignment horizontal="center" vertical="center" wrapText="1"/>
    </xf>
  </cellXfs>
  <cellStyles count="5">
    <cellStyle name="Normal" xfId="0" builtinId="0"/>
    <cellStyle name="Normal 2" xfId="2" xr:uid="{6B25FD3C-3CA9-4218-9361-71A39D8E9045}"/>
    <cellStyle name="Normal 2 2" xfId="3" xr:uid="{93F61AF8-F61E-4156-8DE6-2C5ED7C9825E}"/>
    <cellStyle name="Normal 2 3" xfId="4" xr:uid="{01186161-DD80-477D-B8CB-D8D6D3239602}"/>
    <cellStyle name="Normal 2 3 3" xfId="1" xr:uid="{FF633122-9462-4340-B2C6-9F4BAD0406F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haredStrings" Target="sharedStrings.xml"/><Relationship Id="rId5" Type="http://schemas.openxmlformats.org/officeDocument/2006/relationships/externalLink" Target="externalLinks/externalLink4.xml"/><Relationship Id="rId10" Type="http://schemas.openxmlformats.org/officeDocument/2006/relationships/styles" Target="styles.xml"/><Relationship Id="rId4" Type="http://schemas.openxmlformats.org/officeDocument/2006/relationships/externalLink" Target="externalLinks/externalLink3.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veselibasministrija-my.sharepoint.com/profile_redirect$/Documents%20and%20Settings/bd-adija/Local%20Settings/Temporary%20Internet%20Files/Content.Outlook/U63RD855/MK_izdev_samaz_2las_2009_31%2010%2008_arESI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veselibasministrija-my.sharepoint.com/Documents%20and%20Settings/SilvijaJ/Local%20Settings/Temporary%20Internet%20Files/Content.IE5/F51GHD5U/KristineS/My%20Documents/Bud&#382;ets%202012/Budzeta%20forma%2014_05%2001%202012%20(2).xls" TargetMode="External"/></Relationships>
</file>

<file path=xl/externalLinks/_rels/externalLink3.xml.rels><?xml version="1.0" encoding="UTF-8" standalone="yes"?>
<Relationships xmlns="http://schemas.openxmlformats.org/package/2006/relationships"><Relationship Id="rId2" Type="http://schemas.microsoft.com/office/2019/04/relationships/externalLinkLongPath" Target="https://veselibasministrija-my.sharepoint.com/Documents%20and%20Settings/Svetlana.Supulniece/Local%20Settings/Temporary%20Internet%20Files/Content.Outlook/J21U5MYL/LIC%20PP%20parrekins%20pec%202012%209m%20DB/LIC%20laboratorija/R0032%20-LIC%20darbs%20laboratorija%20citam%20ar%20palidz%20veidu%20AI%2031102012.xls?504E799B" TargetMode="External"/><Relationship Id="rId1" Type="http://schemas.openxmlformats.org/officeDocument/2006/relationships/externalLinkPath" Target="file:///\\504E799B\R0032%20-LIC%20darbs%20laboratorija%20citam%20ar%20palidz%20veidu%20AI%203110201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veselibasministrija-my.sharepoint.com/Ambulatoro_pakalpojumu_nodala/Planosana_2012/SAVA/!_Grozijumi%202012.gada%20laikaa/Egija_Grozijumi%20ar%2001.10.2012_NEPIENEMTIE/Apaksas%20SAVA%20rikojumam.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N:\Finansu_planosanas_nodala\BUD&#381;ETS\2019\33_finansejums_2018_2021g.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veselibasministrija-my.sharepoint.com/Users/andris.skrastins/Desktop/Ivita/8_centralizeto_medikamentu_aprekini.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veselibasministrija-my.sharepoint.com/Users/liga.citskovska/Documents/2016/Aknu_transp_04.2016/Aknu_transp_kop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xRepositorySheet"/>
      <sheetName val="1piel"/>
      <sheetName val="2piel"/>
      <sheetName val="HEADER"/>
      <sheetName val="FOOTER"/>
      <sheetName val="ZQZBC_PLN__04_03_10"/>
      <sheetName val="ZQZBC_PLN__04_03_11"/>
      <sheetName val="ZQZBC_PLN__04_03_12"/>
      <sheetName val="ZQZBC_PLN__04_03_14"/>
      <sheetName val="ZQZBC_PLN__04_03_13"/>
      <sheetName val="ZQZBC_PLN__04_03_15"/>
      <sheetName val="ZQZBC_PLN__04_03_201_IP7"/>
      <sheetName val="ZQZBC_PLN__04_03_211_IP7"/>
      <sheetName val="ZQZBC_PLN__04_03_212_IP7"/>
      <sheetName val="ZQZBC_PLN__04_03_213_IP7"/>
      <sheetName val="ZQZBC_PLN__04_03_214_IP7"/>
      <sheetName val="ZQZBC_PLN__04_03_215_IP7"/>
      <sheetName val="ZQZBC_PLN__04_03_216_IP7"/>
      <sheetName val="ZQZBC_PLN__04_03_217_IP7"/>
      <sheetName val="ZQZBC_PLN__04_03_218_IP7"/>
      <sheetName val="ZQZBC_PLN__04_03_219_IP7"/>
      <sheetName val="ZQZBC_PLN__04_03_220_IP7"/>
      <sheetName val="ZQZBC_PLN__04_03_221_IP7"/>
      <sheetName val="QEKK"/>
    </sheetNames>
    <sheetDataSet>
      <sheetData sheetId="0" refreshError="1"/>
      <sheetData sheetId="1" refreshError="1"/>
      <sheetData sheetId="2" refreshError="1"/>
      <sheetData sheetId="3"/>
      <sheetData sheetId="4" refreshError="1"/>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T_pamatlidzekli"/>
      <sheetName val="pec str._PL"/>
      <sheetName val="pēc izm.p. PL"/>
      <sheetName val="pamatlidzekli"/>
      <sheetName val="CITO PL"/>
      <sheetName val="pamatlidzekli (2)"/>
      <sheetName val="PT_mazv.inv."/>
      <sheetName val="pēc izm.p. MI"/>
      <sheetName val="pec str_MI"/>
      <sheetName val="mazv.inventars"/>
      <sheetName val="CITO MI"/>
      <sheetName val="mazv.inventars (2)"/>
      <sheetName val="pakalpojums"/>
      <sheetName val="strukturkodi"/>
      <sheetName val="izm.posteni"/>
      <sheetName val="pec_str__PL"/>
      <sheetName val="pec_str__PL1"/>
      <sheetName val="pēc_izm_p__PL"/>
      <sheetName val="CITO_PL"/>
      <sheetName val="pamatlidzekli_(2)"/>
      <sheetName val="PT_mazv_inv_"/>
      <sheetName val="pēc_izm_p__MI"/>
      <sheetName val="pec_str_MI"/>
      <sheetName val="mazv_inventars"/>
      <sheetName val="CITO_MI"/>
      <sheetName val="mazv_inventars_(2)"/>
      <sheetName val="izm_posteni"/>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0032"/>
      <sheetName val="Macro1"/>
      <sheetName val="Datu baze bez -"/>
      <sheetName val="Tarifi 18.piel"/>
      <sheetName val="Manip ar 0 tarif"/>
      <sheetName val="LIC tarifi"/>
    </sheetNames>
    <sheetDataSet>
      <sheetData sheetId="0" refreshError="1"/>
      <sheetData sheetId="1">
        <row r="80">
          <cell r="A80" t="str">
            <v>Recover</v>
          </cell>
        </row>
      </sheetData>
      <sheetData sheetId="2" refreshError="1"/>
      <sheetData sheetId="3" refreshError="1"/>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VOT Rikojumam"/>
      <sheetName val="Invaliditātei"/>
      <sheetName val="Sheet5"/>
      <sheetName val="Macro1"/>
      <sheetName val="ligumi kopa"/>
      <sheetName val="Datu avoti"/>
      <sheetName val="R0020"/>
      <sheetName val="trukstosie izm."/>
      <sheetName val="Pivot no Rīkoj."/>
      <sheetName val="RIKOJUMS (ar apakšām)"/>
      <sheetName val="RIKOJUMS_GALA"/>
      <sheetName val="Sadal.pa PP no 01.10.2012"/>
      <sheetName val="Pac.iem."/>
    </sheetNames>
    <sheetDataSet>
      <sheetData sheetId="0"/>
      <sheetData sheetId="1"/>
      <sheetData sheetId="2"/>
      <sheetData sheetId="3">
        <row r="106">
          <cell r="A106" t="str">
            <v>Recover</v>
          </cell>
        </row>
      </sheetData>
      <sheetData sheetId="4"/>
      <sheetData sheetId="5"/>
      <sheetData sheetId="6"/>
      <sheetData sheetId="7"/>
      <sheetData sheetId="8"/>
      <sheetData sheetId="9"/>
      <sheetData sheetId="10"/>
      <sheetData sheetId="11"/>
      <sheetData sheetId="1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9"/>
      <sheetName val="2020"/>
      <sheetName val="noZinojuma"/>
      <sheetName val="detalizēti"/>
      <sheetName val="ATSKAITE_likums_par_budžetu"/>
      <sheetName val="ATSKAITE_2v"/>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8.1."/>
      <sheetName val="8.2."/>
      <sheetName val="8.3."/>
      <sheetName val="8.4."/>
      <sheetName val="8.5."/>
      <sheetName val="Sheet9"/>
      <sheetName val="Sheet10"/>
      <sheetName val="Sheet11"/>
      <sheetName val="Sheet1"/>
    </sheetNames>
    <sheetDataSet>
      <sheetData sheetId="0">
        <row r="5">
          <cell r="C5">
            <v>36540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i"/>
      <sheetName val="teksts"/>
      <sheetName val="amb"/>
      <sheetName val="Opera_salidz"/>
      <sheetName val="salidzinajums"/>
      <sheetName val="p2"/>
      <sheetName val="personals"/>
      <sheetName val="pers(sakotn.versija)"/>
    </sheetNames>
    <sheetDataSet>
      <sheetData sheetId="0">
        <row r="4">
          <cell r="B4">
            <v>20.833333333333332</v>
          </cell>
        </row>
        <row r="5">
          <cell r="B5">
            <v>168</v>
          </cell>
        </row>
        <row r="6">
          <cell r="B6">
            <v>9.5833333333333339</v>
          </cell>
        </row>
        <row r="7">
          <cell r="B7">
            <v>1.25</v>
          </cell>
        </row>
      </sheetData>
      <sheetData sheetId="1" refreshError="1"/>
      <sheetData sheetId="2" refreshError="1"/>
      <sheetData sheetId="3" refreshError="1"/>
      <sheetData sheetId="4" refreshError="1"/>
      <sheetData sheetId="5"/>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26A766-5035-4B30-9FA0-E24C62AB6F53}">
  <dimension ref="A1:X83"/>
  <sheetViews>
    <sheetView tabSelected="1" zoomScale="80" zoomScaleNormal="80" zoomScaleSheetLayoutView="51" workbookViewId="0">
      <selection activeCell="L44" sqref="L44"/>
    </sheetView>
  </sheetViews>
  <sheetFormatPr defaultRowHeight="15" x14ac:dyDescent="0.25"/>
  <cols>
    <col min="1" max="1" width="29.28515625" style="34" customWidth="1"/>
    <col min="2" max="2" width="26.85546875" style="34" customWidth="1"/>
    <col min="3" max="3" width="14.7109375" style="34" customWidth="1"/>
    <col min="4" max="4" width="18.5703125" style="34" customWidth="1"/>
    <col min="5" max="5" width="13" style="34" customWidth="1"/>
    <col min="6" max="6" width="15.140625" style="34" customWidth="1"/>
    <col min="7" max="7" width="14" style="34" customWidth="1"/>
    <col min="8" max="8" width="15.140625" style="34" customWidth="1"/>
    <col min="9" max="9" width="12.42578125" style="34" customWidth="1"/>
    <col min="10" max="10" width="8.5703125" style="34" customWidth="1"/>
    <col min="11" max="11" width="12.7109375" style="34" customWidth="1"/>
    <col min="12" max="12" width="15.85546875" style="34" customWidth="1"/>
    <col min="13" max="13" width="13.7109375" style="34" customWidth="1"/>
    <col min="14" max="14" width="17.42578125" style="34" customWidth="1"/>
    <col min="15" max="15" width="9.28515625" style="34" customWidth="1"/>
    <col min="16" max="16" width="19.28515625" style="34" customWidth="1"/>
    <col min="17" max="17" width="13.7109375" style="34" customWidth="1"/>
    <col min="18" max="18" width="12.42578125" style="34" bestFit="1" customWidth="1"/>
    <col min="19" max="19" width="12.28515625" style="34" customWidth="1"/>
    <col min="20" max="20" width="13.7109375" style="34" bestFit="1" customWidth="1"/>
    <col min="21" max="21" width="9.5703125" style="34" customWidth="1"/>
    <col min="22" max="22" width="11.28515625" style="34" customWidth="1"/>
    <col min="23" max="23" width="9.140625" style="34"/>
    <col min="24" max="24" width="19.42578125" style="34" customWidth="1"/>
    <col min="25" max="16384" width="9.140625" style="34"/>
  </cols>
  <sheetData>
    <row r="1" spans="1:16" ht="22.5" customHeight="1" x14ac:dyDescent="0.25">
      <c r="K1" s="44"/>
      <c r="L1" s="44"/>
      <c r="M1" s="44"/>
      <c r="P1" s="40" t="s">
        <v>51</v>
      </c>
    </row>
    <row r="2" spans="1:16" ht="12" customHeight="1" x14ac:dyDescent="0.25">
      <c r="J2" s="40"/>
      <c r="K2" s="40"/>
      <c r="L2" s="40"/>
      <c r="M2" s="40"/>
    </row>
    <row r="3" spans="1:16" s="1" customFormat="1" ht="16.5" customHeight="1" thickBot="1" x14ac:dyDescent="0.3">
      <c r="A3" s="102" t="s">
        <v>86</v>
      </c>
      <c r="B3" s="102"/>
      <c r="C3" s="102"/>
      <c r="D3" s="102"/>
      <c r="E3" s="102"/>
      <c r="F3" s="22"/>
      <c r="G3" s="22"/>
      <c r="H3" s="22"/>
      <c r="I3" s="22"/>
      <c r="J3" s="23"/>
      <c r="K3" s="23"/>
      <c r="L3" s="23"/>
      <c r="M3" s="23"/>
      <c r="N3" s="23"/>
      <c r="O3" s="23"/>
      <c r="P3" s="23"/>
    </row>
    <row r="4" spans="1:16" s="5" customFormat="1" ht="102.75" customHeight="1" thickBot="1" x14ac:dyDescent="0.3">
      <c r="C4" s="121" t="s">
        <v>53</v>
      </c>
      <c r="D4" s="122"/>
      <c r="E4" s="122"/>
      <c r="F4" s="122"/>
      <c r="G4" s="122"/>
      <c r="H4" s="122"/>
      <c r="I4" s="123"/>
      <c r="K4" s="124" t="s">
        <v>87</v>
      </c>
      <c r="L4" s="125"/>
      <c r="M4" s="125"/>
      <c r="N4" s="126"/>
      <c r="O4" s="73"/>
      <c r="P4" s="74" t="s">
        <v>55</v>
      </c>
    </row>
    <row r="5" spans="1:16" s="2" customFormat="1" ht="90" customHeight="1" thickBot="1" x14ac:dyDescent="0.3">
      <c r="A5" s="127" t="s">
        <v>20</v>
      </c>
      <c r="B5" s="128" t="s">
        <v>21</v>
      </c>
      <c r="C5" s="127" t="s">
        <v>0</v>
      </c>
      <c r="D5" s="128" t="s">
        <v>94</v>
      </c>
      <c r="E5" s="128" t="s">
        <v>15</v>
      </c>
      <c r="F5" s="128" t="s">
        <v>95</v>
      </c>
      <c r="G5" s="128" t="s">
        <v>96</v>
      </c>
      <c r="H5" s="128" t="s">
        <v>97</v>
      </c>
      <c r="I5" s="129" t="s">
        <v>58</v>
      </c>
      <c r="K5" s="127" t="s">
        <v>15</v>
      </c>
      <c r="L5" s="128" t="s">
        <v>98</v>
      </c>
      <c r="M5" s="128" t="s">
        <v>97</v>
      </c>
      <c r="N5" s="129" t="s">
        <v>58</v>
      </c>
      <c r="P5" s="45" t="s">
        <v>58</v>
      </c>
    </row>
    <row r="6" spans="1:16" s="2" customFormat="1" ht="34.5" customHeight="1" x14ac:dyDescent="0.25">
      <c r="A6" s="130" t="s">
        <v>1</v>
      </c>
      <c r="B6" s="131" t="s">
        <v>1</v>
      </c>
      <c r="C6" s="132">
        <v>1</v>
      </c>
      <c r="D6" s="133">
        <v>4905</v>
      </c>
      <c r="E6" s="134">
        <v>50</v>
      </c>
      <c r="F6" s="135">
        <v>11526.75</v>
      </c>
      <c r="G6" s="135">
        <v>0</v>
      </c>
      <c r="H6" s="135">
        <f>ROUND((F6+G6)*23.59%,2)</f>
        <v>2719.16</v>
      </c>
      <c r="I6" s="136">
        <f>H6+G6+F6</f>
        <v>14245.91</v>
      </c>
      <c r="K6" s="137">
        <v>10</v>
      </c>
      <c r="L6" s="135">
        <v>2452.5</v>
      </c>
      <c r="M6" s="135">
        <v>578.54</v>
      </c>
      <c r="N6" s="136">
        <f>M6+L6</f>
        <v>3031.04</v>
      </c>
      <c r="P6" s="42">
        <f>N6+I6</f>
        <v>17276.95</v>
      </c>
    </row>
    <row r="7" spans="1:16" s="2" customFormat="1" ht="15.75" x14ac:dyDescent="0.25">
      <c r="A7" s="138" t="s">
        <v>10</v>
      </c>
      <c r="B7" s="139" t="s">
        <v>10</v>
      </c>
      <c r="C7" s="140">
        <v>1</v>
      </c>
      <c r="D7" s="141">
        <v>4247</v>
      </c>
      <c r="E7" s="142">
        <v>22</v>
      </c>
      <c r="F7" s="143">
        <v>4117.74</v>
      </c>
      <c r="G7" s="143">
        <v>0</v>
      </c>
      <c r="H7" s="143">
        <f t="shared" ref="H7:H16" si="0">ROUND((F7+G7)*23.59%,2)</f>
        <v>971.37</v>
      </c>
      <c r="I7" s="144">
        <f t="shared" ref="I7:I17" si="1">H7+G7+F7</f>
        <v>5089.1099999999997</v>
      </c>
      <c r="K7" s="145">
        <v>10</v>
      </c>
      <c r="L7" s="143">
        <v>2123.5</v>
      </c>
      <c r="M7" s="143">
        <v>500.93</v>
      </c>
      <c r="N7" s="144">
        <f t="shared" ref="N7:N17" si="2">M7+L7</f>
        <v>2624.43</v>
      </c>
      <c r="P7" s="42">
        <f t="shared" ref="P7:P17" si="3">N7+I7</f>
        <v>7713.5399999999991</v>
      </c>
    </row>
    <row r="8" spans="1:16" s="2" customFormat="1" ht="15.75" x14ac:dyDescent="0.25">
      <c r="A8" s="138"/>
      <c r="B8" s="139"/>
      <c r="C8" s="140"/>
      <c r="D8" s="141"/>
      <c r="E8" s="142">
        <v>22</v>
      </c>
      <c r="F8" s="143">
        <v>4671.7</v>
      </c>
      <c r="G8" s="143">
        <v>371.61</v>
      </c>
      <c r="H8" s="143">
        <f t="shared" si="0"/>
        <v>1189.72</v>
      </c>
      <c r="I8" s="144">
        <f t="shared" si="1"/>
        <v>6233.03</v>
      </c>
      <c r="K8" s="145">
        <v>0</v>
      </c>
      <c r="L8" s="143"/>
      <c r="M8" s="143">
        <f t="shared" ref="M8:M13" si="4">ROUND((L8)*23.59%,2)</f>
        <v>0</v>
      </c>
      <c r="N8" s="144">
        <f t="shared" si="2"/>
        <v>0</v>
      </c>
      <c r="P8" s="42">
        <f>N8+I8</f>
        <v>6233.03</v>
      </c>
    </row>
    <row r="9" spans="1:16" s="2" customFormat="1" ht="15.75" x14ac:dyDescent="0.25">
      <c r="A9" s="146" t="s">
        <v>8</v>
      </c>
      <c r="B9" s="147" t="s">
        <v>8</v>
      </c>
      <c r="C9" s="148">
        <v>1</v>
      </c>
      <c r="D9" s="149">
        <v>4247</v>
      </c>
      <c r="E9" s="142">
        <v>51</v>
      </c>
      <c r="F9" s="143">
        <v>10192.799999999999</v>
      </c>
      <c r="G9" s="143">
        <v>0</v>
      </c>
      <c r="H9" s="143">
        <f t="shared" si="0"/>
        <v>2404.48</v>
      </c>
      <c r="I9" s="144">
        <f t="shared" si="1"/>
        <v>12597.279999999999</v>
      </c>
      <c r="K9" s="145">
        <v>10</v>
      </c>
      <c r="L9" s="143">
        <v>2123.5</v>
      </c>
      <c r="M9" s="143">
        <v>500.93</v>
      </c>
      <c r="N9" s="144">
        <f t="shared" si="2"/>
        <v>2624.43</v>
      </c>
      <c r="P9" s="42">
        <f t="shared" si="3"/>
        <v>15221.71</v>
      </c>
    </row>
    <row r="10" spans="1:16" s="2" customFormat="1" ht="31.5" x14ac:dyDescent="0.25">
      <c r="A10" s="146" t="s">
        <v>11</v>
      </c>
      <c r="B10" s="147" t="s">
        <v>11</v>
      </c>
      <c r="C10" s="148">
        <v>1</v>
      </c>
      <c r="D10" s="149">
        <v>4247</v>
      </c>
      <c r="E10" s="142">
        <v>44</v>
      </c>
      <c r="F10" s="143">
        <v>8706.35</v>
      </c>
      <c r="G10" s="143">
        <v>0</v>
      </c>
      <c r="H10" s="143">
        <f t="shared" si="0"/>
        <v>2053.83</v>
      </c>
      <c r="I10" s="144">
        <f t="shared" si="1"/>
        <v>10760.18</v>
      </c>
      <c r="K10" s="145">
        <v>10</v>
      </c>
      <c r="L10" s="143">
        <v>2123.5</v>
      </c>
      <c r="M10" s="143">
        <v>500.93</v>
      </c>
      <c r="N10" s="144">
        <f t="shared" si="2"/>
        <v>2624.43</v>
      </c>
      <c r="P10" s="42">
        <f t="shared" si="3"/>
        <v>13384.61</v>
      </c>
    </row>
    <row r="11" spans="1:16" s="2" customFormat="1" ht="32.25" customHeight="1" x14ac:dyDescent="0.25">
      <c r="A11" s="146" t="s">
        <v>12</v>
      </c>
      <c r="B11" s="147" t="s">
        <v>12</v>
      </c>
      <c r="C11" s="148">
        <v>1</v>
      </c>
      <c r="D11" s="149">
        <v>4247</v>
      </c>
      <c r="E11" s="142">
        <v>51</v>
      </c>
      <c r="F11" s="143">
        <v>10192.799999999999</v>
      </c>
      <c r="G11" s="143">
        <v>0</v>
      </c>
      <c r="H11" s="143">
        <f t="shared" si="0"/>
        <v>2404.48</v>
      </c>
      <c r="I11" s="144">
        <f t="shared" si="1"/>
        <v>12597.279999999999</v>
      </c>
      <c r="K11" s="145">
        <v>10</v>
      </c>
      <c r="L11" s="143">
        <v>2123.5</v>
      </c>
      <c r="M11" s="143">
        <v>500.93</v>
      </c>
      <c r="N11" s="144">
        <f t="shared" si="2"/>
        <v>2624.43</v>
      </c>
      <c r="P11" s="42">
        <f t="shared" si="3"/>
        <v>15221.71</v>
      </c>
    </row>
    <row r="12" spans="1:16" s="2" customFormat="1" ht="15.75" x14ac:dyDescent="0.25">
      <c r="A12" s="150" t="s">
        <v>2</v>
      </c>
      <c r="B12" s="151" t="s">
        <v>2</v>
      </c>
      <c r="C12" s="140">
        <v>1</v>
      </c>
      <c r="D12" s="152">
        <v>2108</v>
      </c>
      <c r="E12" s="142">
        <v>15</v>
      </c>
      <c r="F12" s="143">
        <v>1402.28</v>
      </c>
      <c r="G12" s="143">
        <v>0</v>
      </c>
      <c r="H12" s="143">
        <f t="shared" si="0"/>
        <v>330.8</v>
      </c>
      <c r="I12" s="144">
        <f t="shared" si="1"/>
        <v>1733.08</v>
      </c>
      <c r="K12" s="145">
        <v>10</v>
      </c>
      <c r="L12" s="143">
        <v>1054</v>
      </c>
      <c r="M12" s="143">
        <v>248.64</v>
      </c>
      <c r="N12" s="144">
        <f t="shared" si="2"/>
        <v>1302.6399999999999</v>
      </c>
      <c r="P12" s="42">
        <f t="shared" si="3"/>
        <v>3035.72</v>
      </c>
    </row>
    <row r="13" spans="1:16" s="2" customFormat="1" ht="15.75" x14ac:dyDescent="0.25">
      <c r="A13" s="153"/>
      <c r="B13" s="154"/>
      <c r="C13" s="140"/>
      <c r="D13" s="152"/>
      <c r="E13" s="142">
        <v>32</v>
      </c>
      <c r="F13" s="143">
        <v>3235.3199999999997</v>
      </c>
      <c r="G13" s="143">
        <v>0</v>
      </c>
      <c r="H13" s="143">
        <f t="shared" si="0"/>
        <v>763.21</v>
      </c>
      <c r="I13" s="144">
        <f t="shared" si="1"/>
        <v>3998.5299999999997</v>
      </c>
      <c r="K13" s="145">
        <v>0</v>
      </c>
      <c r="L13" s="143"/>
      <c r="M13" s="143">
        <f t="shared" si="4"/>
        <v>0</v>
      </c>
      <c r="N13" s="144">
        <f t="shared" si="2"/>
        <v>0</v>
      </c>
      <c r="P13" s="42">
        <f t="shared" si="3"/>
        <v>3998.5299999999997</v>
      </c>
    </row>
    <row r="14" spans="1:16" s="2" customFormat="1" ht="15.75" x14ac:dyDescent="0.25">
      <c r="A14" s="146" t="s">
        <v>3</v>
      </c>
      <c r="B14" s="155" t="s">
        <v>13</v>
      </c>
      <c r="C14" s="148">
        <v>1</v>
      </c>
      <c r="D14" s="149">
        <v>3300</v>
      </c>
      <c r="E14" s="142">
        <v>51</v>
      </c>
      <c r="F14" s="143">
        <v>7920</v>
      </c>
      <c r="G14" s="143">
        <v>0</v>
      </c>
      <c r="H14" s="143">
        <f t="shared" si="0"/>
        <v>1868.33</v>
      </c>
      <c r="I14" s="144">
        <f t="shared" si="1"/>
        <v>9788.33</v>
      </c>
      <c r="K14" s="145">
        <v>10</v>
      </c>
      <c r="L14" s="143">
        <v>1650</v>
      </c>
      <c r="M14" s="143">
        <v>389.23</v>
      </c>
      <c r="N14" s="144">
        <f t="shared" si="2"/>
        <v>2039.23</v>
      </c>
      <c r="P14" s="42">
        <f t="shared" si="3"/>
        <v>11827.56</v>
      </c>
    </row>
    <row r="15" spans="1:16" s="2" customFormat="1" ht="15.75" x14ac:dyDescent="0.25">
      <c r="A15" s="146" t="s">
        <v>7</v>
      </c>
      <c r="B15" s="147" t="s">
        <v>7</v>
      </c>
      <c r="C15" s="148">
        <v>1</v>
      </c>
      <c r="D15" s="149">
        <v>2729</v>
      </c>
      <c r="E15" s="156">
        <v>2</v>
      </c>
      <c r="F15" s="156">
        <v>272.89999999999998</v>
      </c>
      <c r="G15" s="156">
        <v>0</v>
      </c>
      <c r="H15" s="143">
        <f t="shared" si="0"/>
        <v>64.38</v>
      </c>
      <c r="I15" s="157">
        <f t="shared" si="1"/>
        <v>337.28</v>
      </c>
      <c r="K15" s="148">
        <v>10</v>
      </c>
      <c r="L15" s="156">
        <v>1364.5</v>
      </c>
      <c r="M15" s="143">
        <v>321.88</v>
      </c>
      <c r="N15" s="157">
        <f t="shared" si="2"/>
        <v>1686.38</v>
      </c>
      <c r="P15" s="42">
        <f t="shared" si="3"/>
        <v>2023.66</v>
      </c>
    </row>
    <row r="16" spans="1:16" s="2" customFormat="1" ht="15.75" x14ac:dyDescent="0.25">
      <c r="A16" s="158"/>
      <c r="B16" s="147" t="s">
        <v>4</v>
      </c>
      <c r="C16" s="148">
        <v>1</v>
      </c>
      <c r="D16" s="149">
        <v>1577</v>
      </c>
      <c r="E16" s="142">
        <v>25</v>
      </c>
      <c r="F16" s="143">
        <v>1734.7</v>
      </c>
      <c r="G16" s="143">
        <v>0</v>
      </c>
      <c r="H16" s="143">
        <f t="shared" si="0"/>
        <v>409.22</v>
      </c>
      <c r="I16" s="144">
        <f t="shared" si="1"/>
        <v>2143.92</v>
      </c>
      <c r="K16" s="145">
        <v>10</v>
      </c>
      <c r="L16" s="143">
        <v>788.5</v>
      </c>
      <c r="M16" s="143">
        <v>186.01</v>
      </c>
      <c r="N16" s="144">
        <f t="shared" si="2"/>
        <v>974.51</v>
      </c>
      <c r="P16" s="42">
        <f t="shared" si="3"/>
        <v>3118.4300000000003</v>
      </c>
    </row>
    <row r="17" spans="1:24" s="2" customFormat="1" ht="32.25" thickBot="1" x14ac:dyDescent="0.3">
      <c r="A17" s="159" t="s">
        <v>9</v>
      </c>
      <c r="B17" s="160" t="s">
        <v>14</v>
      </c>
      <c r="C17" s="161">
        <v>1</v>
      </c>
      <c r="D17" s="162">
        <v>2446</v>
      </c>
      <c r="E17" s="163">
        <v>15</v>
      </c>
      <c r="F17" s="164">
        <v>1627.12</v>
      </c>
      <c r="G17" s="164">
        <v>0</v>
      </c>
      <c r="H17" s="164">
        <f>ROUNDUP((F17+G17)*23.59%,2)</f>
        <v>383.84</v>
      </c>
      <c r="I17" s="165">
        <f t="shared" si="1"/>
        <v>2010.9599999999998</v>
      </c>
      <c r="K17" s="166">
        <v>10</v>
      </c>
      <c r="L17" s="164">
        <v>1223</v>
      </c>
      <c r="M17" s="164">
        <v>288.51</v>
      </c>
      <c r="N17" s="165">
        <f t="shared" si="2"/>
        <v>1511.51</v>
      </c>
      <c r="P17" s="42">
        <f t="shared" si="3"/>
        <v>3522.47</v>
      </c>
    </row>
    <row r="18" spans="1:24" s="2" customFormat="1" ht="16.5" thickBot="1" x14ac:dyDescent="0.3">
      <c r="A18" s="167"/>
      <c r="B18" s="168" t="s">
        <v>5</v>
      </c>
      <c r="C18" s="169">
        <f>SUM(C6:C17)</f>
        <v>10</v>
      </c>
      <c r="D18" s="170" t="s">
        <v>19</v>
      </c>
      <c r="E18" s="170" t="s">
        <v>19</v>
      </c>
      <c r="F18" s="171">
        <f>SUM(F6:F17)</f>
        <v>65600.459999999992</v>
      </c>
      <c r="G18" s="171">
        <f t="shared" ref="G18:I18" si="5">SUM(G6:G17)</f>
        <v>371.61</v>
      </c>
      <c r="H18" s="171">
        <f t="shared" si="5"/>
        <v>15562.819999999998</v>
      </c>
      <c r="I18" s="172">
        <f t="shared" si="5"/>
        <v>81534.890000000014</v>
      </c>
      <c r="K18" s="169" t="s">
        <v>19</v>
      </c>
      <c r="L18" s="171">
        <f>SUM(L6:L17)</f>
        <v>17026.5</v>
      </c>
      <c r="M18" s="171">
        <f>SUM(M6:M17)</f>
        <v>4016.5299999999997</v>
      </c>
      <c r="N18" s="172">
        <f>SUM(N6:N17)</f>
        <v>21043.03</v>
      </c>
      <c r="P18" s="43">
        <f>SUM(P6:P17)</f>
        <v>102577.91999999998</v>
      </c>
    </row>
    <row r="19" spans="1:24" s="2" customFormat="1" ht="21" customHeight="1" x14ac:dyDescent="0.25">
      <c r="A19" s="35" t="s">
        <v>82</v>
      </c>
      <c r="B19" s="75"/>
      <c r="C19" s="76"/>
      <c r="D19" s="76"/>
      <c r="E19" s="76"/>
      <c r="F19" s="77"/>
      <c r="G19" s="77"/>
      <c r="H19" s="77"/>
      <c r="I19" s="77"/>
      <c r="K19" s="76"/>
      <c r="L19" s="77"/>
      <c r="M19" s="77"/>
      <c r="N19" s="77"/>
    </row>
    <row r="20" spans="1:24" s="2" customFormat="1" ht="32.25" customHeight="1" x14ac:dyDescent="0.25">
      <c r="A20" s="120" t="s">
        <v>54</v>
      </c>
      <c r="B20" s="120"/>
      <c r="C20" s="120"/>
      <c r="D20" s="120"/>
      <c r="E20" s="120"/>
      <c r="F20" s="120"/>
      <c r="G20" s="120"/>
      <c r="H20" s="120"/>
      <c r="I20" s="120"/>
      <c r="J20" s="120"/>
      <c r="K20" s="120"/>
      <c r="L20" s="120"/>
      <c r="M20" s="120"/>
      <c r="N20" s="120"/>
    </row>
    <row r="21" spans="1:24" s="2" customFormat="1" ht="14.25" customHeight="1" x14ac:dyDescent="0.25"/>
    <row r="22" spans="1:24" ht="16.5" thickBot="1" x14ac:dyDescent="0.3">
      <c r="A22" s="78" t="s">
        <v>88</v>
      </c>
      <c r="B22" s="11"/>
      <c r="C22" s="11"/>
      <c r="D22" s="11"/>
      <c r="E22" s="11"/>
      <c r="F22" s="11"/>
      <c r="G22" s="11"/>
      <c r="H22" s="78" t="s">
        <v>60</v>
      </c>
      <c r="I22" s="11"/>
      <c r="J22" s="11"/>
      <c r="K22" s="11"/>
      <c r="L22" s="11"/>
      <c r="M22" s="11"/>
    </row>
    <row r="23" spans="1:24" ht="96" customHeight="1" x14ac:dyDescent="0.25">
      <c r="A23" s="173" t="s">
        <v>31</v>
      </c>
      <c r="B23" s="174" t="s">
        <v>32</v>
      </c>
      <c r="C23" s="174" t="s">
        <v>15</v>
      </c>
      <c r="D23" s="174" t="s">
        <v>93</v>
      </c>
      <c r="E23" s="174" t="s">
        <v>56</v>
      </c>
      <c r="F23" s="175" t="s">
        <v>57</v>
      </c>
      <c r="H23" s="46" t="s">
        <v>32</v>
      </c>
      <c r="I23" s="53" t="s">
        <v>33</v>
      </c>
      <c r="J23" s="47" t="s">
        <v>34</v>
      </c>
      <c r="K23" s="47" t="s">
        <v>35</v>
      </c>
      <c r="L23" s="54" t="s">
        <v>36</v>
      </c>
      <c r="M23" s="79" t="s">
        <v>83</v>
      </c>
      <c r="N23" s="79" t="s">
        <v>84</v>
      </c>
      <c r="O23" s="79" t="s">
        <v>85</v>
      </c>
      <c r="P23" s="47" t="s">
        <v>37</v>
      </c>
      <c r="Q23" s="54" t="s">
        <v>52</v>
      </c>
      <c r="R23" s="47" t="s">
        <v>38</v>
      </c>
      <c r="S23" s="80" t="s">
        <v>61</v>
      </c>
      <c r="T23" s="47" t="s">
        <v>75</v>
      </c>
      <c r="U23" s="47" t="s">
        <v>62</v>
      </c>
      <c r="V23" s="55" t="s">
        <v>44</v>
      </c>
      <c r="X23" s="81" t="s">
        <v>64</v>
      </c>
    </row>
    <row r="24" spans="1:24" ht="15" customHeight="1" x14ac:dyDescent="0.25">
      <c r="A24" s="176"/>
      <c r="B24" s="177"/>
      <c r="C24" s="177"/>
      <c r="D24" s="177"/>
      <c r="E24" s="177"/>
      <c r="F24" s="178"/>
      <c r="H24" s="48"/>
      <c r="I24" s="13"/>
      <c r="J24" s="14"/>
      <c r="K24" s="12"/>
      <c r="L24" s="12"/>
      <c r="M24" s="82">
        <v>0.1</v>
      </c>
      <c r="N24" s="82">
        <v>0.1</v>
      </c>
      <c r="O24" s="82">
        <v>0.05</v>
      </c>
      <c r="P24" s="15">
        <v>8.3299999999999999E-2</v>
      </c>
      <c r="Q24" s="12"/>
      <c r="R24" s="12"/>
      <c r="S24" s="12">
        <v>7.81</v>
      </c>
      <c r="T24" s="12">
        <v>7.81</v>
      </c>
      <c r="U24" s="12">
        <v>7.81</v>
      </c>
      <c r="V24" s="56"/>
      <c r="X24" s="83"/>
    </row>
    <row r="25" spans="1:24" ht="33.75" x14ac:dyDescent="0.25">
      <c r="A25" s="179"/>
      <c r="B25" s="180"/>
      <c r="C25" s="180"/>
      <c r="D25" s="180"/>
      <c r="E25" s="180"/>
      <c r="F25" s="181"/>
      <c r="H25" s="49">
        <v>2</v>
      </c>
      <c r="I25" s="16">
        <v>3</v>
      </c>
      <c r="J25" s="16">
        <v>4</v>
      </c>
      <c r="K25" s="16">
        <v>5</v>
      </c>
      <c r="L25" s="17">
        <v>6</v>
      </c>
      <c r="M25" s="84" t="s">
        <v>65</v>
      </c>
      <c r="N25" s="84" t="s">
        <v>66</v>
      </c>
      <c r="O25" s="84" t="s">
        <v>67</v>
      </c>
      <c r="P25" s="17" t="s">
        <v>68</v>
      </c>
      <c r="Q25" s="17" t="s">
        <v>69</v>
      </c>
      <c r="R25" s="17" t="s">
        <v>70</v>
      </c>
      <c r="S25" s="85" t="s">
        <v>71</v>
      </c>
      <c r="T25" s="17" t="s">
        <v>72</v>
      </c>
      <c r="U25" s="17" t="s">
        <v>73</v>
      </c>
      <c r="V25" s="63" t="s">
        <v>74</v>
      </c>
      <c r="X25" s="83"/>
    </row>
    <row r="26" spans="1:24" x14ac:dyDescent="0.25">
      <c r="A26" s="182" t="s">
        <v>1</v>
      </c>
      <c r="B26" s="12">
        <v>1</v>
      </c>
      <c r="C26" s="183">
        <v>10</v>
      </c>
      <c r="D26" s="19">
        <v>2452.5</v>
      </c>
      <c r="E26" s="19">
        <v>578.54999999999995</v>
      </c>
      <c r="F26" s="184">
        <f>E26+D26</f>
        <v>3031.05</v>
      </c>
      <c r="H26" s="48">
        <v>1</v>
      </c>
      <c r="I26" s="12">
        <v>32</v>
      </c>
      <c r="J26" s="12" t="s">
        <v>76</v>
      </c>
      <c r="K26" s="12">
        <v>13</v>
      </c>
      <c r="L26" s="18">
        <v>1917</v>
      </c>
      <c r="M26" s="86">
        <f>L26*$M$24</f>
        <v>191.70000000000002</v>
      </c>
      <c r="N26" s="86">
        <f>L26*$N$24</f>
        <v>191.70000000000002</v>
      </c>
      <c r="O26" s="86">
        <f>L26*$O$24</f>
        <v>95.850000000000009</v>
      </c>
      <c r="P26" s="19">
        <f>L26*$P$24</f>
        <v>159.68610000000001</v>
      </c>
      <c r="Q26" s="19">
        <f>(L26+P26+M26+N26+O26)*0.2359</f>
        <v>602.9453259899999</v>
      </c>
      <c r="R26" s="21">
        <f>SUM(L26:Q26)</f>
        <v>3158.8814259899991</v>
      </c>
      <c r="S26" s="21">
        <f>R26*$S$24</f>
        <v>24670.863936981892</v>
      </c>
      <c r="T26" s="21">
        <f>SUM(L26+M26+N26)*$T$24</f>
        <v>17966.123999999996</v>
      </c>
      <c r="U26" s="21">
        <f>SUM(O26+P26+Q26)*$U$24</f>
        <v>6704.7399369818995</v>
      </c>
      <c r="V26" s="57">
        <f>T26+U26</f>
        <v>24670.863936981896</v>
      </c>
      <c r="W26" s="67"/>
      <c r="X26" s="60">
        <f>V26+F26</f>
        <v>27701.913936981895</v>
      </c>
    </row>
    <row r="27" spans="1:24" ht="30" x14ac:dyDescent="0.25">
      <c r="A27" s="182" t="s">
        <v>10</v>
      </c>
      <c r="B27" s="12">
        <v>1</v>
      </c>
      <c r="C27" s="183">
        <v>10</v>
      </c>
      <c r="D27" s="19">
        <v>2123.5</v>
      </c>
      <c r="E27" s="19">
        <v>500.95</v>
      </c>
      <c r="F27" s="184">
        <f t="shared" ref="F27:F35" si="6">E27+D27</f>
        <v>2624.45</v>
      </c>
      <c r="H27" s="48">
        <v>1</v>
      </c>
      <c r="I27" s="12">
        <v>32</v>
      </c>
      <c r="J27" s="12" t="s">
        <v>77</v>
      </c>
      <c r="K27" s="12">
        <v>12</v>
      </c>
      <c r="L27" s="18">
        <v>1647</v>
      </c>
      <c r="M27" s="86">
        <f t="shared" ref="M27:M34" si="7">L27*$M$24</f>
        <v>164.70000000000002</v>
      </c>
      <c r="N27" s="86">
        <f t="shared" ref="N27:N35" si="8">L27*$N$24</f>
        <v>164.70000000000002</v>
      </c>
      <c r="O27" s="86">
        <f t="shared" ref="O27:O35" si="9">L27*$O$24</f>
        <v>82.350000000000009</v>
      </c>
      <c r="P27" s="19">
        <f t="shared" ref="P27:P36" si="10">L27*$P$24</f>
        <v>137.1951</v>
      </c>
      <c r="Q27" s="19">
        <f t="shared" ref="Q27:Q35" si="11">(L27+P27+M27+N27+O27)*0.2359</f>
        <v>518.02344908999999</v>
      </c>
      <c r="R27" s="21">
        <f t="shared" ref="R27:R35" si="12">SUM(L27:Q27)</f>
        <v>2713.9685490900001</v>
      </c>
      <c r="S27" s="21">
        <f t="shared" ref="S27:S34" si="13">R27*$S$24</f>
        <v>21196.0943683929</v>
      </c>
      <c r="T27" s="21">
        <f t="shared" ref="T27:T35" si="14">SUM(L27+M27+N27)*$T$24</f>
        <v>15435.683999999999</v>
      </c>
      <c r="U27" s="21">
        <f t="shared" ref="U27:U35" si="15">SUM(O27+P27+Q27)*$U$24</f>
        <v>5760.4103683928997</v>
      </c>
      <c r="V27" s="57">
        <f t="shared" ref="V27:V35" si="16">T27+U27</f>
        <v>21196.0943683929</v>
      </c>
      <c r="W27" s="67"/>
      <c r="X27" s="60">
        <f t="shared" ref="X27:X35" si="17">V27+F27</f>
        <v>23820.544368392901</v>
      </c>
    </row>
    <row r="28" spans="1:24" x14ac:dyDescent="0.25">
      <c r="A28" s="182" t="s">
        <v>8</v>
      </c>
      <c r="B28" s="12">
        <v>1</v>
      </c>
      <c r="C28" s="183">
        <v>10</v>
      </c>
      <c r="D28" s="19">
        <v>2123.5</v>
      </c>
      <c r="E28" s="19">
        <v>500.95</v>
      </c>
      <c r="F28" s="184">
        <f t="shared" si="6"/>
        <v>2624.45</v>
      </c>
      <c r="H28" s="48">
        <v>1</v>
      </c>
      <c r="I28" s="12">
        <v>32</v>
      </c>
      <c r="J28" s="12" t="s">
        <v>77</v>
      </c>
      <c r="K28" s="12">
        <v>12</v>
      </c>
      <c r="L28" s="18">
        <v>1647</v>
      </c>
      <c r="M28" s="86">
        <f t="shared" si="7"/>
        <v>164.70000000000002</v>
      </c>
      <c r="N28" s="86">
        <f t="shared" si="8"/>
        <v>164.70000000000002</v>
      </c>
      <c r="O28" s="86">
        <f t="shared" si="9"/>
        <v>82.350000000000009</v>
      </c>
      <c r="P28" s="19">
        <f t="shared" si="10"/>
        <v>137.1951</v>
      </c>
      <c r="Q28" s="19">
        <f t="shared" si="11"/>
        <v>518.02344908999999</v>
      </c>
      <c r="R28" s="21">
        <f t="shared" si="12"/>
        <v>2713.9685490900001</v>
      </c>
      <c r="S28" s="21">
        <f t="shared" si="13"/>
        <v>21196.0943683929</v>
      </c>
      <c r="T28" s="21">
        <f t="shared" si="14"/>
        <v>15435.683999999999</v>
      </c>
      <c r="U28" s="21">
        <f t="shared" si="15"/>
        <v>5760.4103683928997</v>
      </c>
      <c r="V28" s="57">
        <f t="shared" si="16"/>
        <v>21196.0943683929</v>
      </c>
      <c r="W28" s="67"/>
      <c r="X28" s="60">
        <f t="shared" si="17"/>
        <v>23820.544368392901</v>
      </c>
    </row>
    <row r="29" spans="1:24" ht="30" x14ac:dyDescent="0.25">
      <c r="A29" s="182" t="s">
        <v>11</v>
      </c>
      <c r="B29" s="12">
        <v>1</v>
      </c>
      <c r="C29" s="183">
        <v>10</v>
      </c>
      <c r="D29" s="19">
        <v>2123.5</v>
      </c>
      <c r="E29" s="19">
        <v>500.95</v>
      </c>
      <c r="F29" s="184">
        <f t="shared" si="6"/>
        <v>2624.45</v>
      </c>
      <c r="H29" s="48">
        <v>1</v>
      </c>
      <c r="I29" s="12" t="s">
        <v>41</v>
      </c>
      <c r="J29" s="12" t="s">
        <v>39</v>
      </c>
      <c r="K29" s="12">
        <v>14</v>
      </c>
      <c r="L29" s="18">
        <v>2264</v>
      </c>
      <c r="M29" s="86">
        <f t="shared" si="7"/>
        <v>226.4</v>
      </c>
      <c r="N29" s="86">
        <f t="shared" si="8"/>
        <v>226.4</v>
      </c>
      <c r="O29" s="86">
        <f t="shared" si="9"/>
        <v>113.2</v>
      </c>
      <c r="P29" s="19">
        <f t="shared" si="10"/>
        <v>188.59119999999999</v>
      </c>
      <c r="Q29" s="19">
        <f t="shared" si="11"/>
        <v>712.08566408000002</v>
      </c>
      <c r="R29" s="21">
        <f t="shared" si="12"/>
        <v>3730.6768640800001</v>
      </c>
      <c r="S29" s="21">
        <f t="shared" si="13"/>
        <v>29136.586308464801</v>
      </c>
      <c r="T29" s="21">
        <f t="shared" si="14"/>
        <v>21218.207999999999</v>
      </c>
      <c r="U29" s="21">
        <f t="shared" si="15"/>
        <v>7918.3783084647994</v>
      </c>
      <c r="V29" s="57">
        <f t="shared" si="16"/>
        <v>29136.586308464797</v>
      </c>
      <c r="W29" s="67"/>
      <c r="X29" s="60">
        <f t="shared" si="17"/>
        <v>31761.036308464798</v>
      </c>
    </row>
    <row r="30" spans="1:24" x14ac:dyDescent="0.25">
      <c r="A30" s="182" t="s">
        <v>12</v>
      </c>
      <c r="B30" s="12">
        <v>1</v>
      </c>
      <c r="C30" s="183">
        <v>10</v>
      </c>
      <c r="D30" s="19">
        <v>2123.5</v>
      </c>
      <c r="E30" s="19">
        <v>500.95</v>
      </c>
      <c r="F30" s="184">
        <f t="shared" si="6"/>
        <v>2624.45</v>
      </c>
      <c r="H30" s="48">
        <v>1</v>
      </c>
      <c r="I30" s="12">
        <v>24</v>
      </c>
      <c r="J30" s="12" t="s">
        <v>39</v>
      </c>
      <c r="K30" s="12">
        <v>12</v>
      </c>
      <c r="L30" s="18">
        <v>1647</v>
      </c>
      <c r="M30" s="86">
        <f t="shared" si="7"/>
        <v>164.70000000000002</v>
      </c>
      <c r="N30" s="86">
        <f t="shared" si="8"/>
        <v>164.70000000000002</v>
      </c>
      <c r="O30" s="86">
        <f t="shared" si="9"/>
        <v>82.350000000000009</v>
      </c>
      <c r="P30" s="19">
        <f t="shared" si="10"/>
        <v>137.1951</v>
      </c>
      <c r="Q30" s="19">
        <f t="shared" si="11"/>
        <v>518.02344908999999</v>
      </c>
      <c r="R30" s="21">
        <f t="shared" si="12"/>
        <v>2713.9685490900001</v>
      </c>
      <c r="S30" s="21">
        <f t="shared" si="13"/>
        <v>21196.0943683929</v>
      </c>
      <c r="T30" s="21">
        <f t="shared" si="14"/>
        <v>15435.683999999999</v>
      </c>
      <c r="U30" s="21">
        <f t="shared" si="15"/>
        <v>5760.4103683928997</v>
      </c>
      <c r="V30" s="57">
        <f t="shared" si="16"/>
        <v>21196.0943683929</v>
      </c>
      <c r="W30" s="67"/>
      <c r="X30" s="60">
        <f t="shared" si="17"/>
        <v>23820.544368392901</v>
      </c>
    </row>
    <row r="31" spans="1:24" x14ac:dyDescent="0.25">
      <c r="A31" s="182" t="s">
        <v>2</v>
      </c>
      <c r="B31" s="12">
        <v>1</v>
      </c>
      <c r="C31" s="183">
        <v>10</v>
      </c>
      <c r="D31" s="19">
        <v>1054</v>
      </c>
      <c r="E31" s="19">
        <v>248.64</v>
      </c>
      <c r="F31" s="184">
        <f t="shared" si="6"/>
        <v>1302.6399999999999</v>
      </c>
      <c r="H31" s="48">
        <v>1</v>
      </c>
      <c r="I31" s="12">
        <v>24</v>
      </c>
      <c r="J31" s="12" t="s">
        <v>78</v>
      </c>
      <c r="K31" s="12">
        <v>9</v>
      </c>
      <c r="L31" s="18">
        <v>1190</v>
      </c>
      <c r="M31" s="86">
        <f t="shared" si="7"/>
        <v>119</v>
      </c>
      <c r="N31" s="86">
        <f t="shared" si="8"/>
        <v>119</v>
      </c>
      <c r="O31" s="86">
        <f t="shared" si="9"/>
        <v>59.5</v>
      </c>
      <c r="P31" s="19">
        <f t="shared" si="10"/>
        <v>99.126999999999995</v>
      </c>
      <c r="Q31" s="19">
        <f t="shared" si="11"/>
        <v>374.28530929999999</v>
      </c>
      <c r="R31" s="21">
        <f t="shared" si="12"/>
        <v>1960.9123092999998</v>
      </c>
      <c r="S31" s="21">
        <f t="shared" si="13"/>
        <v>15314.725135632998</v>
      </c>
      <c r="T31" s="21">
        <f t="shared" si="14"/>
        <v>11152.68</v>
      </c>
      <c r="U31" s="21">
        <f t="shared" si="15"/>
        <v>4162.0451356330004</v>
      </c>
      <c r="V31" s="57">
        <f t="shared" si="16"/>
        <v>15314.725135633002</v>
      </c>
      <c r="W31" s="67"/>
      <c r="X31" s="60">
        <f t="shared" si="17"/>
        <v>16617.365135633001</v>
      </c>
    </row>
    <row r="32" spans="1:24" x14ac:dyDescent="0.25">
      <c r="A32" s="182" t="s">
        <v>13</v>
      </c>
      <c r="B32" s="12">
        <v>1</v>
      </c>
      <c r="C32" s="183">
        <v>10</v>
      </c>
      <c r="D32" s="19">
        <v>1650</v>
      </c>
      <c r="E32" s="19">
        <v>389.24</v>
      </c>
      <c r="F32" s="184">
        <f t="shared" si="6"/>
        <v>2039.24</v>
      </c>
      <c r="H32" s="48">
        <v>1</v>
      </c>
      <c r="I32" s="12">
        <v>24</v>
      </c>
      <c r="J32" s="12" t="s">
        <v>43</v>
      </c>
      <c r="K32" s="12">
        <v>11</v>
      </c>
      <c r="L32" s="18">
        <v>1382</v>
      </c>
      <c r="M32" s="86">
        <f t="shared" si="7"/>
        <v>138.20000000000002</v>
      </c>
      <c r="N32" s="86">
        <f t="shared" si="8"/>
        <v>138.20000000000002</v>
      </c>
      <c r="O32" s="86">
        <f t="shared" si="9"/>
        <v>69.100000000000009</v>
      </c>
      <c r="P32" s="19">
        <f t="shared" si="10"/>
        <v>115.1206</v>
      </c>
      <c r="Q32" s="19">
        <f t="shared" si="11"/>
        <v>434.67419954000002</v>
      </c>
      <c r="R32" s="21">
        <f t="shared" si="12"/>
        <v>2277.29479954</v>
      </c>
      <c r="S32" s="21">
        <f t="shared" si="13"/>
        <v>17785.6723844074</v>
      </c>
      <c r="T32" s="21">
        <f t="shared" si="14"/>
        <v>12952.103999999999</v>
      </c>
      <c r="U32" s="21">
        <f t="shared" si="15"/>
        <v>4833.5683844074001</v>
      </c>
      <c r="V32" s="57">
        <f t="shared" si="16"/>
        <v>17785.6723844074</v>
      </c>
      <c r="W32" s="67"/>
      <c r="X32" s="60">
        <f t="shared" si="17"/>
        <v>19824.912384407402</v>
      </c>
    </row>
    <row r="33" spans="1:24" ht="30" x14ac:dyDescent="0.25">
      <c r="A33" s="182" t="s">
        <v>14</v>
      </c>
      <c r="B33" s="12">
        <v>1</v>
      </c>
      <c r="C33" s="183">
        <v>10</v>
      </c>
      <c r="D33" s="19">
        <v>1364.5</v>
      </c>
      <c r="E33" s="19">
        <v>321.89</v>
      </c>
      <c r="F33" s="184">
        <f t="shared" si="6"/>
        <v>1686.3899999999999</v>
      </c>
      <c r="H33" s="48">
        <v>1</v>
      </c>
      <c r="I33" s="12">
        <v>32</v>
      </c>
      <c r="J33" s="12" t="s">
        <v>79</v>
      </c>
      <c r="K33" s="12">
        <v>11</v>
      </c>
      <c r="L33" s="18">
        <v>1382</v>
      </c>
      <c r="M33" s="86">
        <f t="shared" si="7"/>
        <v>138.20000000000002</v>
      </c>
      <c r="N33" s="86">
        <f t="shared" si="8"/>
        <v>138.20000000000002</v>
      </c>
      <c r="O33" s="86">
        <f t="shared" si="9"/>
        <v>69.100000000000009</v>
      </c>
      <c r="P33" s="19">
        <f t="shared" si="10"/>
        <v>115.1206</v>
      </c>
      <c r="Q33" s="19">
        <f t="shared" si="11"/>
        <v>434.67419954000002</v>
      </c>
      <c r="R33" s="21">
        <f t="shared" si="12"/>
        <v>2277.29479954</v>
      </c>
      <c r="S33" s="21">
        <f t="shared" si="13"/>
        <v>17785.6723844074</v>
      </c>
      <c r="T33" s="21">
        <f t="shared" si="14"/>
        <v>12952.103999999999</v>
      </c>
      <c r="U33" s="21">
        <f t="shared" si="15"/>
        <v>4833.5683844074001</v>
      </c>
      <c r="V33" s="57">
        <f t="shared" si="16"/>
        <v>17785.6723844074</v>
      </c>
      <c r="W33" s="67"/>
      <c r="X33" s="60">
        <f t="shared" si="17"/>
        <v>19472.0623844074</v>
      </c>
    </row>
    <row r="34" spans="1:24" x14ac:dyDescent="0.25">
      <c r="A34" s="182" t="s">
        <v>4</v>
      </c>
      <c r="B34" s="12">
        <v>1</v>
      </c>
      <c r="C34" s="183">
        <v>10</v>
      </c>
      <c r="D34" s="19">
        <v>788.5</v>
      </c>
      <c r="E34" s="19">
        <v>185.99</v>
      </c>
      <c r="F34" s="184">
        <f t="shared" si="6"/>
        <v>974.49</v>
      </c>
      <c r="H34" s="48">
        <v>1</v>
      </c>
      <c r="I34" s="12" t="s">
        <v>42</v>
      </c>
      <c r="J34" s="12" t="s">
        <v>43</v>
      </c>
      <c r="K34" s="12">
        <v>8</v>
      </c>
      <c r="L34" s="18">
        <v>1093</v>
      </c>
      <c r="M34" s="86">
        <f t="shared" si="7"/>
        <v>109.30000000000001</v>
      </c>
      <c r="N34" s="86">
        <f t="shared" si="8"/>
        <v>109.30000000000001</v>
      </c>
      <c r="O34" s="86">
        <f t="shared" si="9"/>
        <v>54.650000000000006</v>
      </c>
      <c r="P34" s="19">
        <f t="shared" si="10"/>
        <v>91.046899999999994</v>
      </c>
      <c r="Q34" s="19">
        <f t="shared" si="11"/>
        <v>343.77633871</v>
      </c>
      <c r="R34" s="21">
        <f t="shared" si="12"/>
        <v>1801.0732387100002</v>
      </c>
      <c r="S34" s="21">
        <f t="shared" si="13"/>
        <v>14066.3819943251</v>
      </c>
      <c r="T34" s="21">
        <f t="shared" si="14"/>
        <v>10243.596</v>
      </c>
      <c r="U34" s="21">
        <f t="shared" si="15"/>
        <v>3822.7859943251001</v>
      </c>
      <c r="V34" s="57">
        <f t="shared" si="16"/>
        <v>14066.3819943251</v>
      </c>
      <c r="W34" s="67"/>
      <c r="X34" s="60">
        <f t="shared" si="17"/>
        <v>15040.8719943251</v>
      </c>
    </row>
    <row r="35" spans="1:24" ht="30" x14ac:dyDescent="0.25">
      <c r="A35" s="182" t="s">
        <v>14</v>
      </c>
      <c r="B35" s="12">
        <v>1</v>
      </c>
      <c r="C35" s="183">
        <v>10</v>
      </c>
      <c r="D35" s="19">
        <v>1223</v>
      </c>
      <c r="E35" s="19">
        <v>288.5</v>
      </c>
      <c r="F35" s="184">
        <f t="shared" si="6"/>
        <v>1511.5</v>
      </c>
      <c r="H35" s="48">
        <v>1</v>
      </c>
      <c r="I35" s="12">
        <v>32</v>
      </c>
      <c r="J35" s="12" t="s">
        <v>79</v>
      </c>
      <c r="K35" s="12">
        <v>11</v>
      </c>
      <c r="L35" s="18">
        <v>1382</v>
      </c>
      <c r="M35" s="86">
        <f>L35*$M$24</f>
        <v>138.20000000000002</v>
      </c>
      <c r="N35" s="86">
        <f t="shared" si="8"/>
        <v>138.20000000000002</v>
      </c>
      <c r="O35" s="86">
        <f t="shared" si="9"/>
        <v>69.100000000000009</v>
      </c>
      <c r="P35" s="19">
        <f>L35*$P$24</f>
        <v>115.1206</v>
      </c>
      <c r="Q35" s="19">
        <f t="shared" si="11"/>
        <v>434.67419954000002</v>
      </c>
      <c r="R35" s="21">
        <f t="shared" si="12"/>
        <v>2277.29479954</v>
      </c>
      <c r="S35" s="21">
        <f>R35*$S$24</f>
        <v>17785.6723844074</v>
      </c>
      <c r="T35" s="21">
        <f t="shared" si="14"/>
        <v>12952.103999999999</v>
      </c>
      <c r="U35" s="21">
        <f t="shared" si="15"/>
        <v>4833.5683844074001</v>
      </c>
      <c r="V35" s="57">
        <f t="shared" si="16"/>
        <v>17785.6723844074</v>
      </c>
      <c r="W35" s="67"/>
      <c r="X35" s="60">
        <f t="shared" si="17"/>
        <v>19297.1723844074</v>
      </c>
    </row>
    <row r="36" spans="1:24" ht="15" hidden="1" customHeight="1" x14ac:dyDescent="0.25">
      <c r="A36" s="182"/>
      <c r="B36" s="12"/>
      <c r="C36" s="185"/>
      <c r="D36" s="185"/>
      <c r="E36" s="185"/>
      <c r="F36" s="186"/>
      <c r="H36" s="48"/>
      <c r="I36" s="12"/>
      <c r="J36" s="12"/>
      <c r="K36" s="12"/>
      <c r="L36" s="18"/>
      <c r="M36" s="86"/>
      <c r="N36" s="86"/>
      <c r="O36" s="86"/>
      <c r="P36" s="19">
        <f t="shared" si="10"/>
        <v>0</v>
      </c>
      <c r="Q36" s="19"/>
      <c r="R36" s="19"/>
      <c r="S36" s="20">
        <f>(R36*7.81)*H36</f>
        <v>0</v>
      </c>
      <c r="T36" s="21">
        <f>((L36)*7.81)*H36</f>
        <v>0</v>
      </c>
      <c r="U36" s="21">
        <f>((P36+Q36)*7.81)*H36</f>
        <v>0</v>
      </c>
      <c r="V36" s="57"/>
      <c r="X36" s="61"/>
    </row>
    <row r="37" spans="1:24" ht="15.75" thickBot="1" x14ac:dyDescent="0.3">
      <c r="A37" s="187" t="s">
        <v>40</v>
      </c>
      <c r="B37" s="188">
        <f>SUM(B26:B35)</f>
        <v>10</v>
      </c>
      <c r="C37" s="188"/>
      <c r="D37" s="189">
        <f>SUM(D26:D35)</f>
        <v>17026.5</v>
      </c>
      <c r="E37" s="189">
        <f>SUM(E26:E35)</f>
        <v>4016.6099999999997</v>
      </c>
      <c r="F37" s="190">
        <f>SUM(F26:F35)</f>
        <v>21043.110000000004</v>
      </c>
      <c r="H37" s="50">
        <f>SUM(H26:H35)</f>
        <v>10</v>
      </c>
      <c r="I37" s="58"/>
      <c r="J37" s="59"/>
      <c r="K37" s="59"/>
      <c r="L37" s="51">
        <f>SUM(L26:L35)</f>
        <v>15551</v>
      </c>
      <c r="M37" s="87">
        <f>SUM(M26:M35)</f>
        <v>1555.1000000000001</v>
      </c>
      <c r="N37" s="87">
        <f t="shared" ref="N37:O37" si="18">SUM(N26:N35)</f>
        <v>1555.1000000000001</v>
      </c>
      <c r="O37" s="87">
        <f t="shared" si="18"/>
        <v>777.55000000000007</v>
      </c>
      <c r="P37" s="51">
        <f>SUM(P26:P35)</f>
        <v>1295.3983000000001</v>
      </c>
      <c r="Q37" s="51">
        <f t="shared" ref="Q37:V37" si="19">SUM(Q26:Q35)</f>
        <v>4891.1855839700002</v>
      </c>
      <c r="R37" s="51">
        <f t="shared" si="19"/>
        <v>25625.333883969997</v>
      </c>
      <c r="S37" s="51">
        <f t="shared" si="19"/>
        <v>200133.85763380569</v>
      </c>
      <c r="T37" s="51">
        <f t="shared" si="19"/>
        <v>145743.97199999995</v>
      </c>
      <c r="U37" s="51">
        <f t="shared" si="19"/>
        <v>54389.885633805701</v>
      </c>
      <c r="V37" s="52">
        <f t="shared" si="19"/>
        <v>200133.85763380569</v>
      </c>
      <c r="X37" s="64">
        <f>SUM(X26:X35)</f>
        <v>221176.9676338057</v>
      </c>
    </row>
    <row r="38" spans="1:24" ht="14.25" customHeight="1" x14ac:dyDescent="0.25">
      <c r="A38" s="111" t="s">
        <v>59</v>
      </c>
      <c r="B38" s="111"/>
      <c r="C38" s="111"/>
      <c r="D38" s="111"/>
      <c r="E38" s="111"/>
      <c r="F38" s="111"/>
      <c r="H38" s="111" t="s">
        <v>6</v>
      </c>
      <c r="I38" s="111"/>
      <c r="J38" s="111"/>
      <c r="K38" s="111"/>
      <c r="L38" s="111"/>
      <c r="M38" s="111"/>
      <c r="N38" s="111"/>
      <c r="O38" s="111"/>
      <c r="P38" s="111"/>
      <c r="Q38" s="111"/>
      <c r="R38" s="111"/>
      <c r="S38" s="111"/>
      <c r="T38" s="111"/>
      <c r="U38" s="111"/>
      <c r="V38" s="111"/>
    </row>
    <row r="39" spans="1:24" ht="35.25" customHeight="1" x14ac:dyDescent="0.25">
      <c r="A39" s="112"/>
      <c r="B39" s="112"/>
      <c r="C39" s="112"/>
      <c r="D39" s="112"/>
      <c r="E39" s="112"/>
      <c r="F39" s="112"/>
      <c r="H39" s="112" t="s">
        <v>63</v>
      </c>
      <c r="I39" s="112"/>
      <c r="J39" s="112"/>
      <c r="K39" s="112"/>
      <c r="L39" s="112"/>
      <c r="M39" s="112"/>
      <c r="N39" s="112"/>
      <c r="O39" s="112"/>
      <c r="P39" s="112"/>
      <c r="Q39" s="112"/>
      <c r="R39" s="112"/>
      <c r="S39" s="112"/>
      <c r="T39" s="112"/>
      <c r="U39" s="112"/>
      <c r="V39" s="112"/>
      <c r="X39" s="39"/>
    </row>
    <row r="40" spans="1:24" x14ac:dyDescent="0.25">
      <c r="A40" s="35"/>
      <c r="B40" s="35"/>
      <c r="C40" s="35"/>
      <c r="D40" s="35"/>
      <c r="E40" s="35"/>
      <c r="F40" s="35"/>
      <c r="G40" s="35"/>
      <c r="H40" s="35"/>
      <c r="I40" s="35"/>
      <c r="J40" s="36"/>
      <c r="K40" s="35"/>
      <c r="L40" s="35"/>
      <c r="M40" s="35"/>
      <c r="N40" s="37"/>
    </row>
    <row r="41" spans="1:24" hidden="1" x14ac:dyDescent="0.25">
      <c r="A41" s="35"/>
      <c r="B41" s="35"/>
      <c r="C41" s="35"/>
      <c r="D41" s="35"/>
      <c r="E41" s="35"/>
      <c r="F41" s="35"/>
      <c r="G41" s="35"/>
      <c r="H41" s="35"/>
      <c r="I41" s="35"/>
      <c r="J41" s="35"/>
      <c r="K41" s="35"/>
      <c r="L41" s="35"/>
      <c r="M41" s="35"/>
      <c r="N41" s="41"/>
      <c r="O41" s="41"/>
      <c r="V41" s="39"/>
    </row>
    <row r="42" spans="1:24" s="1" customFormat="1" ht="33.75" customHeight="1" x14ac:dyDescent="0.25">
      <c r="A42" s="102" t="s">
        <v>26</v>
      </c>
      <c r="B42" s="102"/>
      <c r="C42" s="102"/>
      <c r="D42" s="102"/>
      <c r="E42" s="102"/>
      <c r="F42" s="22"/>
      <c r="G42" s="22"/>
      <c r="H42" s="22"/>
      <c r="I42" s="22"/>
      <c r="J42" s="88"/>
      <c r="K42" s="22"/>
      <c r="L42" s="22"/>
      <c r="M42" s="23"/>
      <c r="N42" s="68"/>
      <c r="O42" s="68"/>
      <c r="P42" s="23"/>
      <c r="U42" s="89"/>
      <c r="X42" s="8"/>
    </row>
    <row r="43" spans="1:24" s="2" customFormat="1" ht="24" customHeight="1" thickBot="1" x14ac:dyDescent="0.3">
      <c r="M43" s="90"/>
      <c r="N43" s="69"/>
      <c r="O43" s="70"/>
      <c r="U43" s="62"/>
    </row>
    <row r="44" spans="1:24" ht="15" customHeight="1" x14ac:dyDescent="0.25">
      <c r="A44" s="113" t="s">
        <v>26</v>
      </c>
      <c r="B44" s="114"/>
      <c r="C44" s="114"/>
      <c r="D44" s="114"/>
      <c r="E44" s="114"/>
      <c r="F44" s="115" t="s">
        <v>22</v>
      </c>
      <c r="G44" s="116" t="s">
        <v>29</v>
      </c>
      <c r="H44" s="2"/>
      <c r="I44" s="2"/>
      <c r="N44" s="71"/>
      <c r="O44" s="71"/>
      <c r="S44" s="39"/>
    </row>
    <row r="45" spans="1:24" ht="31.5" customHeight="1" x14ac:dyDescent="0.25">
      <c r="A45" s="118" t="s">
        <v>23</v>
      </c>
      <c r="B45" s="103"/>
      <c r="C45" s="119" t="s">
        <v>27</v>
      </c>
      <c r="D45" s="103" t="s">
        <v>24</v>
      </c>
      <c r="E45" s="103"/>
      <c r="F45" s="103"/>
      <c r="G45" s="117"/>
      <c r="N45" s="71"/>
      <c r="O45" s="71"/>
      <c r="P45" s="71"/>
      <c r="U45" s="39"/>
    </row>
    <row r="46" spans="1:24" ht="15" customHeight="1" x14ac:dyDescent="0.25">
      <c r="A46" s="118"/>
      <c r="B46" s="103"/>
      <c r="C46" s="119"/>
      <c r="D46" s="103"/>
      <c r="E46" s="103"/>
      <c r="F46" s="103"/>
      <c r="G46" s="117"/>
      <c r="N46" s="71"/>
      <c r="O46" s="71"/>
    </row>
    <row r="47" spans="1:24" ht="181.5" customHeight="1" x14ac:dyDescent="0.25">
      <c r="A47" s="104" t="s">
        <v>25</v>
      </c>
      <c r="B47" s="105"/>
      <c r="C47" s="38">
        <f>ROUNDUP(76.87*130*8.5,0)</f>
        <v>84942</v>
      </c>
      <c r="D47" s="110" t="s">
        <v>81</v>
      </c>
      <c r="E47" s="110"/>
      <c r="F47" s="9">
        <v>2000</v>
      </c>
      <c r="G47" s="65" t="s">
        <v>89</v>
      </c>
    </row>
    <row r="48" spans="1:24" s="1" customFormat="1" ht="15" customHeight="1" x14ac:dyDescent="0.25">
      <c r="A48" s="106"/>
      <c r="B48" s="107"/>
      <c r="C48" s="94">
        <v>2420</v>
      </c>
      <c r="D48" s="96" t="s">
        <v>28</v>
      </c>
      <c r="E48" s="96"/>
      <c r="F48" s="98">
        <v>2000</v>
      </c>
      <c r="G48" s="91" t="s">
        <v>90</v>
      </c>
    </row>
    <row r="49" spans="1:12" s="1" customFormat="1" x14ac:dyDescent="0.25">
      <c r="A49" s="106"/>
      <c r="B49" s="107"/>
      <c r="C49" s="94"/>
      <c r="D49" s="96"/>
      <c r="E49" s="96"/>
      <c r="F49" s="98"/>
      <c r="G49" s="92"/>
    </row>
    <row r="50" spans="1:12" s="1" customFormat="1" x14ac:dyDescent="0.25">
      <c r="A50" s="106"/>
      <c r="B50" s="107"/>
      <c r="C50" s="94"/>
      <c r="D50" s="96"/>
      <c r="E50" s="96"/>
      <c r="F50" s="98"/>
      <c r="G50" s="92"/>
    </row>
    <row r="51" spans="1:12" s="1" customFormat="1" x14ac:dyDescent="0.25">
      <c r="A51" s="106"/>
      <c r="B51" s="107"/>
      <c r="C51" s="94"/>
      <c r="D51" s="96"/>
      <c r="E51" s="96"/>
      <c r="F51" s="98"/>
      <c r="G51" s="92"/>
    </row>
    <row r="52" spans="1:12" s="1" customFormat="1" x14ac:dyDescent="0.25">
      <c r="A52" s="106"/>
      <c r="B52" s="107"/>
      <c r="C52" s="94"/>
      <c r="D52" s="96"/>
      <c r="E52" s="96"/>
      <c r="F52" s="98"/>
      <c r="G52" s="92"/>
    </row>
    <row r="53" spans="1:12" s="3" customFormat="1" x14ac:dyDescent="0.25">
      <c r="A53" s="106"/>
      <c r="B53" s="107"/>
      <c r="C53" s="94"/>
      <c r="D53" s="96"/>
      <c r="E53" s="96"/>
      <c r="F53" s="98"/>
      <c r="G53" s="92"/>
      <c r="H53" s="1"/>
      <c r="I53" s="1"/>
      <c r="J53" s="1"/>
      <c r="K53" s="1"/>
      <c r="L53" s="1"/>
    </row>
    <row r="54" spans="1:12" s="1" customFormat="1" x14ac:dyDescent="0.25">
      <c r="A54" s="106"/>
      <c r="B54" s="107"/>
      <c r="C54" s="94"/>
      <c r="D54" s="96"/>
      <c r="E54" s="96"/>
      <c r="F54" s="98"/>
      <c r="G54" s="92"/>
    </row>
    <row r="55" spans="1:12" s="1" customFormat="1" x14ac:dyDescent="0.25">
      <c r="A55" s="106"/>
      <c r="B55" s="107"/>
      <c r="C55" s="94"/>
      <c r="D55" s="96"/>
      <c r="E55" s="96"/>
      <c r="F55" s="98"/>
      <c r="G55" s="92"/>
      <c r="H55" s="3"/>
      <c r="I55" s="3"/>
      <c r="J55" s="3"/>
      <c r="K55" s="3"/>
      <c r="L55" s="3"/>
    </row>
    <row r="56" spans="1:12" s="1" customFormat="1" x14ac:dyDescent="0.25">
      <c r="A56" s="106"/>
      <c r="B56" s="107"/>
      <c r="C56" s="94"/>
      <c r="D56" s="96"/>
      <c r="E56" s="96"/>
      <c r="F56" s="98"/>
      <c r="G56" s="92"/>
    </row>
    <row r="57" spans="1:12" s="1" customFormat="1" ht="15.75" thickBot="1" x14ac:dyDescent="0.3">
      <c r="A57" s="106"/>
      <c r="B57" s="107"/>
      <c r="C57" s="95"/>
      <c r="D57" s="97"/>
      <c r="E57" s="97"/>
      <c r="F57" s="99"/>
      <c r="G57" s="92"/>
    </row>
    <row r="58" spans="1:12" s="1" customFormat="1" ht="15" customHeight="1" x14ac:dyDescent="0.25">
      <c r="A58" s="106"/>
      <c r="B58" s="107"/>
      <c r="C58" s="94">
        <v>28798</v>
      </c>
      <c r="D58" s="96" t="s">
        <v>80</v>
      </c>
      <c r="E58" s="96"/>
      <c r="F58" s="98">
        <v>2000</v>
      </c>
      <c r="G58" s="92"/>
    </row>
    <row r="59" spans="1:12" s="1" customFormat="1" hidden="1" x14ac:dyDescent="0.25">
      <c r="A59" s="106"/>
      <c r="B59" s="107"/>
      <c r="C59" s="94"/>
      <c r="D59" s="96"/>
      <c r="E59" s="96"/>
      <c r="F59" s="98"/>
      <c r="G59" s="92"/>
    </row>
    <row r="60" spans="1:12" s="1" customFormat="1" hidden="1" x14ac:dyDescent="0.25">
      <c r="A60" s="106"/>
      <c r="B60" s="107"/>
      <c r="C60" s="94"/>
      <c r="D60" s="96"/>
      <c r="E60" s="96"/>
      <c r="F60" s="98"/>
      <c r="G60" s="92"/>
    </row>
    <row r="61" spans="1:12" s="1" customFormat="1" hidden="1" x14ac:dyDescent="0.25">
      <c r="A61" s="106"/>
      <c r="B61" s="107"/>
      <c r="C61" s="94"/>
      <c r="D61" s="96"/>
      <c r="E61" s="96"/>
      <c r="F61" s="98"/>
      <c r="G61" s="92"/>
    </row>
    <row r="62" spans="1:12" s="1" customFormat="1" hidden="1" x14ac:dyDescent="0.25">
      <c r="A62" s="106"/>
      <c r="B62" s="107"/>
      <c r="C62" s="94"/>
      <c r="D62" s="96"/>
      <c r="E62" s="96"/>
      <c r="F62" s="98"/>
      <c r="G62" s="92"/>
    </row>
    <row r="63" spans="1:12" s="3" customFormat="1" hidden="1" x14ac:dyDescent="0.25">
      <c r="A63" s="106"/>
      <c r="B63" s="107"/>
      <c r="C63" s="94"/>
      <c r="D63" s="96"/>
      <c r="E63" s="96"/>
      <c r="F63" s="98"/>
      <c r="G63" s="92"/>
      <c r="H63" s="1"/>
      <c r="I63" s="1"/>
      <c r="J63" s="1"/>
      <c r="K63" s="1"/>
      <c r="L63" s="1"/>
    </row>
    <row r="64" spans="1:12" s="1" customFormat="1" x14ac:dyDescent="0.25">
      <c r="A64" s="106"/>
      <c r="B64" s="107"/>
      <c r="C64" s="94"/>
      <c r="D64" s="96"/>
      <c r="E64" s="96"/>
      <c r="F64" s="98"/>
      <c r="G64" s="92"/>
    </row>
    <row r="65" spans="1:16" s="1" customFormat="1" x14ac:dyDescent="0.25">
      <c r="A65" s="106"/>
      <c r="B65" s="107"/>
      <c r="C65" s="94"/>
      <c r="D65" s="96"/>
      <c r="E65" s="96"/>
      <c r="F65" s="98"/>
      <c r="G65" s="92"/>
      <c r="H65" s="3"/>
      <c r="I65" s="3"/>
      <c r="J65" s="3"/>
      <c r="K65" s="3"/>
      <c r="L65" s="3"/>
    </row>
    <row r="66" spans="1:16" s="1" customFormat="1" x14ac:dyDescent="0.25">
      <c r="A66" s="106"/>
      <c r="B66" s="107"/>
      <c r="C66" s="94"/>
      <c r="D66" s="96"/>
      <c r="E66" s="96"/>
      <c r="F66" s="98"/>
      <c r="G66" s="92"/>
    </row>
    <row r="67" spans="1:16" s="1" customFormat="1" ht="15.75" thickBot="1" x14ac:dyDescent="0.3">
      <c r="A67" s="108"/>
      <c r="B67" s="109"/>
      <c r="C67" s="95"/>
      <c r="D67" s="97"/>
      <c r="E67" s="97"/>
      <c r="F67" s="99"/>
      <c r="G67" s="93"/>
    </row>
    <row r="68" spans="1:16" s="1" customFormat="1" ht="15.75" thickBot="1" x14ac:dyDescent="0.3">
      <c r="A68" s="100" t="s">
        <v>30</v>
      </c>
      <c r="B68" s="101"/>
      <c r="C68" s="10">
        <f>C48+C47+C58</f>
        <v>116160</v>
      </c>
    </row>
    <row r="69" spans="1:16" s="1" customFormat="1" x14ac:dyDescent="0.25"/>
    <row r="70" spans="1:16" s="1" customFormat="1" ht="15.75" customHeight="1" x14ac:dyDescent="0.25">
      <c r="A70" s="102" t="s">
        <v>49</v>
      </c>
      <c r="B70" s="102"/>
      <c r="C70" s="102"/>
      <c r="D70" s="102"/>
      <c r="E70" s="102"/>
      <c r="F70" s="22"/>
      <c r="G70" s="22"/>
      <c r="H70" s="22"/>
      <c r="I70" s="22"/>
      <c r="J70" s="22"/>
      <c r="K70" s="22"/>
      <c r="L70" s="22"/>
      <c r="M70" s="22"/>
      <c r="N70" s="22"/>
      <c r="O70" s="22"/>
      <c r="P70" s="22"/>
    </row>
    <row r="71" spans="1:16" s="1" customFormat="1" x14ac:dyDescent="0.25">
      <c r="E71" s="4"/>
      <c r="G71" s="66"/>
    </row>
    <row r="72" spans="1:16" s="1" customFormat="1" ht="47.25" customHeight="1" x14ac:dyDescent="0.25">
      <c r="A72" s="24"/>
      <c r="B72" s="25" t="s">
        <v>47</v>
      </c>
      <c r="C72" s="26" t="s">
        <v>91</v>
      </c>
      <c r="D72" s="26" t="s">
        <v>92</v>
      </c>
      <c r="E72" s="26" t="s">
        <v>48</v>
      </c>
      <c r="F72" s="8"/>
      <c r="N72" s="4"/>
      <c r="O72" s="4"/>
      <c r="P72" s="4"/>
    </row>
    <row r="73" spans="1:16" s="3" customFormat="1" ht="14.25" x14ac:dyDescent="0.2">
      <c r="A73" s="29" t="s">
        <v>16</v>
      </c>
      <c r="B73" s="29"/>
      <c r="C73" s="32"/>
      <c r="D73" s="32"/>
      <c r="E73" s="32"/>
      <c r="O73" s="33"/>
    </row>
    <row r="74" spans="1:16" s="1" customFormat="1" x14ac:dyDescent="0.25">
      <c r="A74" s="27" t="s">
        <v>45</v>
      </c>
      <c r="B74" s="28">
        <v>525646</v>
      </c>
      <c r="C74" s="28">
        <f>ROUNDUP(P18,0)</f>
        <v>102578</v>
      </c>
      <c r="D74" s="28">
        <v>0</v>
      </c>
      <c r="E74" s="28">
        <f>C74+D74</f>
        <v>102578</v>
      </c>
      <c r="H74" s="8"/>
      <c r="O74" s="4"/>
    </row>
    <row r="75" spans="1:16" s="1" customFormat="1" x14ac:dyDescent="0.25">
      <c r="A75" s="27" t="s">
        <v>46</v>
      </c>
      <c r="B75" s="28">
        <v>116160</v>
      </c>
      <c r="C75" s="28">
        <f>C48+C58</f>
        <v>31218</v>
      </c>
      <c r="D75" s="28">
        <v>0</v>
      </c>
      <c r="E75" s="28">
        <f>C75+D75</f>
        <v>31218</v>
      </c>
      <c r="O75" s="4"/>
    </row>
    <row r="76" spans="1:16" s="3" customFormat="1" ht="14.25" x14ac:dyDescent="0.2">
      <c r="A76" s="29" t="s">
        <v>17</v>
      </c>
      <c r="B76" s="32"/>
      <c r="C76" s="32"/>
      <c r="D76" s="32"/>
      <c r="E76" s="32"/>
      <c r="O76" s="33"/>
    </row>
    <row r="77" spans="1:16" s="1" customFormat="1" x14ac:dyDescent="0.25">
      <c r="A77" s="27" t="s">
        <v>45</v>
      </c>
      <c r="B77" s="25">
        <v>0</v>
      </c>
      <c r="C77" s="28">
        <v>0</v>
      </c>
      <c r="D77" s="28">
        <f>X37</f>
        <v>221176.9676338057</v>
      </c>
      <c r="E77" s="28">
        <f>C77+D77</f>
        <v>221176.9676338057</v>
      </c>
      <c r="O77" s="4"/>
    </row>
    <row r="78" spans="1:16" s="1" customFormat="1" x14ac:dyDescent="0.25">
      <c r="A78" s="27" t="s">
        <v>46</v>
      </c>
      <c r="B78" s="25">
        <v>0</v>
      </c>
      <c r="C78" s="25">
        <v>0</v>
      </c>
      <c r="D78" s="28">
        <f>C47</f>
        <v>84942</v>
      </c>
      <c r="E78" s="28">
        <f>C78+D78</f>
        <v>84942</v>
      </c>
      <c r="O78" s="4"/>
    </row>
    <row r="79" spans="1:16" s="1" customFormat="1" x14ac:dyDescent="0.25">
      <c r="A79" s="29" t="s">
        <v>18</v>
      </c>
      <c r="B79" s="30">
        <f>B78+B77+B75+B74</f>
        <v>641806</v>
      </c>
      <c r="C79" s="30">
        <f>C78+C77+C75+C74</f>
        <v>133796</v>
      </c>
      <c r="D79" s="30">
        <f>D78+D77+D75+D74</f>
        <v>306118.9676338057</v>
      </c>
      <c r="E79" s="30">
        <f>E78+E77+E75+E74</f>
        <v>439914.9676338057</v>
      </c>
      <c r="O79" s="4"/>
    </row>
    <row r="80" spans="1:16" s="1" customFormat="1" x14ac:dyDescent="0.25">
      <c r="A80" s="5"/>
      <c r="B80" s="6"/>
      <c r="C80" s="30">
        <f>C79+D79</f>
        <v>439914.9676338057</v>
      </c>
      <c r="D80" s="7"/>
      <c r="E80" s="6"/>
      <c r="O80" s="4"/>
    </row>
    <row r="81" spans="1:15" s="1" customFormat="1" x14ac:dyDescent="0.25">
      <c r="A81" s="5"/>
      <c r="B81" s="6"/>
      <c r="C81" s="30">
        <f>B79-C80</f>
        <v>201891.0323661943</v>
      </c>
      <c r="D81" s="31" t="s">
        <v>50</v>
      </c>
      <c r="E81" s="6"/>
      <c r="O81" s="4"/>
    </row>
    <row r="82" spans="1:15" s="1" customFormat="1" x14ac:dyDescent="0.25"/>
    <row r="83" spans="1:15" s="1" customFormat="1" x14ac:dyDescent="0.25">
      <c r="C83" s="72"/>
      <c r="D83" s="8"/>
      <c r="F83" s="8"/>
    </row>
  </sheetData>
  <mergeCells count="39">
    <mergeCell ref="A3:E3"/>
    <mergeCell ref="C4:I4"/>
    <mergeCell ref="K4:N4"/>
    <mergeCell ref="A7:A8"/>
    <mergeCell ref="B7:B8"/>
    <mergeCell ref="C7:C8"/>
    <mergeCell ref="D7:D8"/>
    <mergeCell ref="A12:A13"/>
    <mergeCell ref="B12:B13"/>
    <mergeCell ref="C12:C13"/>
    <mergeCell ref="D12:D13"/>
    <mergeCell ref="A20:N20"/>
    <mergeCell ref="A44:E44"/>
    <mergeCell ref="F44:F46"/>
    <mergeCell ref="G44:G46"/>
    <mergeCell ref="A45:B46"/>
    <mergeCell ref="C45:C46"/>
    <mergeCell ref="F23:F25"/>
    <mergeCell ref="A38:F39"/>
    <mergeCell ref="H38:V38"/>
    <mergeCell ref="H39:V39"/>
    <mergeCell ref="A42:E42"/>
    <mergeCell ref="A23:A25"/>
    <mergeCell ref="B23:B25"/>
    <mergeCell ref="C23:C25"/>
    <mergeCell ref="D23:D25"/>
    <mergeCell ref="E23:E25"/>
    <mergeCell ref="A70:E70"/>
    <mergeCell ref="D45:E46"/>
    <mergeCell ref="A47:B67"/>
    <mergeCell ref="D47:E47"/>
    <mergeCell ref="C48:C57"/>
    <mergeCell ref="D48:E57"/>
    <mergeCell ref="G48:G67"/>
    <mergeCell ref="C58:C67"/>
    <mergeCell ref="D58:E67"/>
    <mergeCell ref="F58:F67"/>
    <mergeCell ref="A68:B68"/>
    <mergeCell ref="F48:F57"/>
  </mergeCells>
  <pageMargins left="0.23622047244094491" right="0.23622047244094491" top="0.74803149606299213" bottom="0.74803149606299213" header="0.31496062992125984" footer="0.31496062992125984"/>
  <pageSetup paperSize="9"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aprēķins  </vt:lpstr>
      <vt:lpstr>'aprēķins  '!Print_Area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Igors Belovs</dc:creator>
  <cp:keywords/>
  <dc:description/>
  <cp:lastModifiedBy>Sandra Kasparenko</cp:lastModifiedBy>
  <cp:revision/>
  <cp:lastPrinted>2021-04-13T04:17:27Z</cp:lastPrinted>
  <dcterms:created xsi:type="dcterms:W3CDTF">2020-10-19T13:25:09Z</dcterms:created>
  <dcterms:modified xsi:type="dcterms:W3CDTF">2021-04-13T04:17:37Z</dcterms:modified>
  <cp:category/>
  <cp:contentStatus/>
</cp:coreProperties>
</file>