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18.12.2020\LNG\Covid-19_virsstundas_nov_dec\Uz_VK\"/>
    </mc:Choice>
  </mc:AlternateContent>
  <xr:revisionPtr revIDLastSave="0" documentId="8_{71F5BA91-4131-4710-A180-51C05120FE90}" xr6:coauthVersionLast="46" xr6:coauthVersionMax="46" xr10:uidLastSave="{00000000-0000-0000-0000-000000000000}"/>
  <bookViews>
    <workbookView xWindow="-120" yWindow="-120" windowWidth="29040" windowHeight="15840" tabRatio="662" firstSheet="1" activeTab="1" xr2:uid="{00000000-000D-0000-FFFF-FFFF00000000}"/>
  </bookViews>
  <sheets>
    <sheet name=" proj_dec" sheetId="2" state="hidden" r:id="rId1"/>
    <sheet name="KOPSAVILKUMS" sheetId="6" r:id="rId2"/>
    <sheet name="NMPD_summ_darbs_dec-feb" sheetId="3" r:id="rId3"/>
    <sheet name="NMPD_pārējie_janv" sheetId="4" r:id="rId4"/>
    <sheet name="NMPD_pārējie_feb" sheetId="5" r:id="rId5"/>
    <sheet name="SPKC_dec" sheetId="7" r:id="rId6"/>
    <sheet name="SPKC_jan" sheetId="8" r:id="rId7"/>
    <sheet name="SPKC_feb" sheetId="12" r:id="rId8"/>
    <sheet name="NVD_dec" sheetId="11" r:id="rId9"/>
    <sheet name="NVD_jan" sheetId="10" r:id="rId10"/>
    <sheet name="NVD_feb" sheetId="9" r:id="rId11"/>
  </sheets>
  <definedNames>
    <definedName name="_xlnm._FilterDatabase" localSheetId="4" hidden="1">NMPD_pārējie_feb!$A$13:$I$16</definedName>
    <definedName name="_xlnm._FilterDatabase" localSheetId="3" hidden="1">NMPD_pārējie_janv!$A$13:$I$17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2" l="1"/>
  <c r="B12" i="12"/>
  <c r="H33" i="12"/>
  <c r="I33" i="12" s="1"/>
  <c r="G33" i="12"/>
  <c r="C33" i="12"/>
  <c r="H32" i="12"/>
  <c r="I32" i="12" s="1"/>
  <c r="G32" i="12"/>
  <c r="C32" i="12"/>
  <c r="H31" i="12"/>
  <c r="I31" i="12" s="1"/>
  <c r="G31" i="12"/>
  <c r="C31" i="12"/>
  <c r="H30" i="12"/>
  <c r="I30" i="12" s="1"/>
  <c r="G30" i="12"/>
  <c r="C30" i="12"/>
  <c r="H29" i="12"/>
  <c r="I29" i="12" s="1"/>
  <c r="G29" i="12"/>
  <c r="C29" i="12"/>
  <c r="H28" i="12"/>
  <c r="I28" i="12" s="1"/>
  <c r="G28" i="12"/>
  <c r="C28" i="12"/>
  <c r="H27" i="12"/>
  <c r="G27" i="12"/>
  <c r="C27" i="12"/>
  <c r="H26" i="12"/>
  <c r="I26" i="12" s="1"/>
  <c r="G26" i="12"/>
  <c r="C26" i="12"/>
  <c r="H25" i="12"/>
  <c r="I25" i="12" s="1"/>
  <c r="G25" i="12"/>
  <c r="C25" i="12"/>
  <c r="H24" i="12"/>
  <c r="I24" i="12" s="1"/>
  <c r="G24" i="12"/>
  <c r="C24" i="12"/>
  <c r="H23" i="12"/>
  <c r="I23" i="12" s="1"/>
  <c r="G23" i="12"/>
  <c r="C23" i="12"/>
  <c r="H22" i="12"/>
  <c r="I22" i="12" s="1"/>
  <c r="G22" i="12"/>
  <c r="C22" i="12"/>
  <c r="H21" i="12"/>
  <c r="I21" i="12" s="1"/>
  <c r="G21" i="12"/>
  <c r="C21" i="12"/>
  <c r="H20" i="12"/>
  <c r="I20" i="12" s="1"/>
  <c r="G20" i="12"/>
  <c r="C20" i="12"/>
  <c r="H19" i="12"/>
  <c r="I19" i="12" s="1"/>
  <c r="G19" i="12"/>
  <c r="C19" i="12"/>
  <c r="H18" i="12"/>
  <c r="I18" i="12" s="1"/>
  <c r="G18" i="12"/>
  <c r="C18" i="12"/>
  <c r="H17" i="12"/>
  <c r="I17" i="12" s="1"/>
  <c r="G17" i="12"/>
  <c r="C17" i="12"/>
  <c r="H16" i="12"/>
  <c r="I16" i="12" s="1"/>
  <c r="G16" i="12"/>
  <c r="C16" i="12"/>
  <c r="H15" i="12"/>
  <c r="I15" i="12" s="1"/>
  <c r="G15" i="12"/>
  <c r="C15" i="12"/>
  <c r="H14" i="12"/>
  <c r="I14" i="12" s="1"/>
  <c r="G14" i="12"/>
  <c r="C14" i="12"/>
  <c r="H13" i="12"/>
  <c r="H12" i="12" s="1"/>
  <c r="G13" i="12"/>
  <c r="C13" i="12"/>
  <c r="I13" i="12" l="1"/>
  <c r="I12" i="12" s="1"/>
  <c r="I27" i="12"/>
  <c r="E12" i="10"/>
  <c r="B12" i="10"/>
  <c r="E12" i="11"/>
  <c r="B12" i="11"/>
  <c r="I38" i="11"/>
  <c r="G38" i="11"/>
  <c r="C38" i="11"/>
  <c r="I37" i="11"/>
  <c r="G37" i="11"/>
  <c r="C37" i="11"/>
  <c r="I36" i="11"/>
  <c r="G36" i="11"/>
  <c r="C36" i="11"/>
  <c r="I35" i="11"/>
  <c r="G35" i="11"/>
  <c r="C35" i="11"/>
  <c r="I34" i="11"/>
  <c r="G34" i="11"/>
  <c r="C34" i="11"/>
  <c r="I33" i="11"/>
  <c r="G33" i="11"/>
  <c r="C33" i="11"/>
  <c r="I32" i="11"/>
  <c r="G32" i="11"/>
  <c r="C32" i="11"/>
  <c r="I31" i="11"/>
  <c r="G31" i="11"/>
  <c r="C31" i="11"/>
  <c r="I30" i="11"/>
  <c r="G30" i="11"/>
  <c r="C30" i="11"/>
  <c r="I29" i="11"/>
  <c r="G29" i="11"/>
  <c r="C29" i="11"/>
  <c r="I28" i="11"/>
  <c r="G28" i="11"/>
  <c r="C28" i="11"/>
  <c r="I27" i="11"/>
  <c r="G27" i="11"/>
  <c r="C27" i="11"/>
  <c r="I26" i="11"/>
  <c r="G26" i="11"/>
  <c r="C26" i="11"/>
  <c r="I25" i="11"/>
  <c r="G25" i="11"/>
  <c r="C25" i="11"/>
  <c r="I24" i="11"/>
  <c r="G24" i="11"/>
  <c r="C24" i="11"/>
  <c r="I23" i="11"/>
  <c r="G23" i="11"/>
  <c r="C23" i="11"/>
  <c r="I22" i="11"/>
  <c r="G22" i="11"/>
  <c r="C22" i="11"/>
  <c r="I21" i="11"/>
  <c r="G21" i="11"/>
  <c r="C21" i="11"/>
  <c r="I20" i="11"/>
  <c r="G20" i="11"/>
  <c r="C20" i="11"/>
  <c r="I19" i="11"/>
  <c r="G19" i="11"/>
  <c r="C19" i="11"/>
  <c r="I18" i="11"/>
  <c r="G18" i="11"/>
  <c r="C18" i="11"/>
  <c r="I17" i="11"/>
  <c r="G17" i="11"/>
  <c r="C17" i="11"/>
  <c r="I16" i="11"/>
  <c r="G16" i="11"/>
  <c r="C16" i="11"/>
  <c r="I15" i="11"/>
  <c r="G15" i="11"/>
  <c r="C15" i="11"/>
  <c r="I14" i="11"/>
  <c r="G14" i="11"/>
  <c r="C14" i="11"/>
  <c r="I13" i="11"/>
  <c r="G13" i="11"/>
  <c r="C13" i="11"/>
  <c r="H12" i="11"/>
  <c r="I12" i="11" l="1"/>
  <c r="I14" i="10" l="1"/>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13"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H12" i="10"/>
  <c r="I12" i="10" l="1"/>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13" i="9"/>
  <c r="I12" i="9" l="1"/>
  <c r="E11" i="6"/>
  <c r="E12" i="9"/>
  <c r="C11" i="6" s="1"/>
  <c r="B12"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3" i="9"/>
  <c r="H12" i="9"/>
  <c r="D11" i="6" s="1"/>
  <c r="E12" i="8" l="1"/>
  <c r="B12" i="8"/>
  <c r="H26" i="8"/>
  <c r="I26" i="8" s="1"/>
  <c r="G26" i="8"/>
  <c r="C26" i="8"/>
  <c r="H25" i="8"/>
  <c r="I25" i="8" s="1"/>
  <c r="G25" i="8"/>
  <c r="C25" i="8"/>
  <c r="H24" i="8"/>
  <c r="G24" i="8"/>
  <c r="C24" i="8"/>
  <c r="H23" i="8"/>
  <c r="I23" i="8" s="1"/>
  <c r="G23" i="8"/>
  <c r="C23" i="8"/>
  <c r="H22" i="8"/>
  <c r="I22" i="8" s="1"/>
  <c r="G22" i="8"/>
  <c r="C22" i="8"/>
  <c r="H21" i="8"/>
  <c r="I21" i="8" s="1"/>
  <c r="G21" i="8"/>
  <c r="C21" i="8"/>
  <c r="H20" i="8"/>
  <c r="I20" i="8" s="1"/>
  <c r="G20" i="8"/>
  <c r="C20" i="8"/>
  <c r="H19" i="8"/>
  <c r="I19" i="8" s="1"/>
  <c r="G19" i="8"/>
  <c r="C19" i="8"/>
  <c r="H18" i="8"/>
  <c r="I18" i="8" s="1"/>
  <c r="G18" i="8"/>
  <c r="C18" i="8"/>
  <c r="H17" i="8"/>
  <c r="I17" i="8" s="1"/>
  <c r="G17" i="8"/>
  <c r="C17" i="8"/>
  <c r="H16" i="8"/>
  <c r="I16" i="8" s="1"/>
  <c r="G16" i="8"/>
  <c r="C16" i="8"/>
  <c r="H15" i="8"/>
  <c r="I15" i="8" s="1"/>
  <c r="G15" i="8"/>
  <c r="C15" i="8"/>
  <c r="H14" i="8"/>
  <c r="I14" i="8" s="1"/>
  <c r="G14" i="8"/>
  <c r="C14" i="8"/>
  <c r="H13" i="8"/>
  <c r="I13" i="8" s="1"/>
  <c r="G13" i="8"/>
  <c r="C13" i="8"/>
  <c r="I12" i="8" l="1"/>
  <c r="H12" i="8"/>
  <c r="I24" i="8"/>
  <c r="H34" i="7" l="1"/>
  <c r="E12" i="7"/>
  <c r="C10" i="6" s="1"/>
  <c r="B12" i="7"/>
  <c r="H37" i="7"/>
  <c r="I37" i="7" s="1"/>
  <c r="G37" i="7"/>
  <c r="C37" i="7"/>
  <c r="H36" i="7"/>
  <c r="I36" i="7" s="1"/>
  <c r="G36" i="7"/>
  <c r="C36" i="7"/>
  <c r="H35" i="7"/>
  <c r="I35" i="7" s="1"/>
  <c r="G35" i="7"/>
  <c r="C35" i="7"/>
  <c r="G34" i="7"/>
  <c r="C34" i="7"/>
  <c r="H33" i="7"/>
  <c r="I33" i="7" s="1"/>
  <c r="G33" i="7"/>
  <c r="C33" i="7"/>
  <c r="H32" i="7"/>
  <c r="I32" i="7" s="1"/>
  <c r="G32" i="7"/>
  <c r="C32" i="7"/>
  <c r="H31" i="7"/>
  <c r="I31" i="7" s="1"/>
  <c r="G31" i="7"/>
  <c r="C31" i="7"/>
  <c r="H30" i="7"/>
  <c r="I30" i="7" s="1"/>
  <c r="G30" i="7"/>
  <c r="C30" i="7"/>
  <c r="H29" i="7"/>
  <c r="I29" i="7" s="1"/>
  <c r="G29" i="7"/>
  <c r="C29" i="7"/>
  <c r="H28" i="7"/>
  <c r="I28" i="7" s="1"/>
  <c r="G28" i="7"/>
  <c r="C28" i="7"/>
  <c r="H27" i="7"/>
  <c r="I27" i="7" s="1"/>
  <c r="G27" i="7"/>
  <c r="C27" i="7"/>
  <c r="H26" i="7"/>
  <c r="I26" i="7" s="1"/>
  <c r="G26" i="7"/>
  <c r="C26" i="7"/>
  <c r="H25" i="7"/>
  <c r="I25" i="7" s="1"/>
  <c r="G25" i="7"/>
  <c r="C25" i="7"/>
  <c r="H24" i="7"/>
  <c r="I24" i="7" s="1"/>
  <c r="G24" i="7"/>
  <c r="C24" i="7"/>
  <c r="H23" i="7"/>
  <c r="G23" i="7"/>
  <c r="C23" i="7"/>
  <c r="H22" i="7"/>
  <c r="I22" i="7" s="1"/>
  <c r="G22" i="7"/>
  <c r="C22" i="7"/>
  <c r="H21" i="7"/>
  <c r="I21" i="7" s="1"/>
  <c r="G21" i="7"/>
  <c r="C21" i="7"/>
  <c r="H20" i="7"/>
  <c r="I20" i="7" s="1"/>
  <c r="G20" i="7"/>
  <c r="C20" i="7"/>
  <c r="H19" i="7"/>
  <c r="I19" i="7" s="1"/>
  <c r="G19" i="7"/>
  <c r="C19" i="7"/>
  <c r="H18" i="7"/>
  <c r="I18" i="7" s="1"/>
  <c r="G18" i="7"/>
  <c r="C18" i="7"/>
  <c r="H17" i="7"/>
  <c r="I17" i="7" s="1"/>
  <c r="G17" i="7"/>
  <c r="C17" i="7"/>
  <c r="H16" i="7"/>
  <c r="I16" i="7" s="1"/>
  <c r="G16" i="7"/>
  <c r="C16" i="7"/>
  <c r="H15" i="7"/>
  <c r="I15" i="7" s="1"/>
  <c r="G15" i="7"/>
  <c r="C15" i="7"/>
  <c r="H14" i="7"/>
  <c r="I14" i="7" s="1"/>
  <c r="G14" i="7"/>
  <c r="C14" i="7"/>
  <c r="H13" i="7"/>
  <c r="G13" i="7"/>
  <c r="C13" i="7"/>
  <c r="H12" i="7" l="1"/>
  <c r="D10" i="6" s="1"/>
  <c r="I34" i="7"/>
  <c r="I13" i="7"/>
  <c r="I23" i="7"/>
  <c r="I12" i="7" l="1"/>
  <c r="E10" i="6" s="1"/>
  <c r="E43" i="3"/>
  <c r="B43" i="3"/>
  <c r="E41" i="3"/>
  <c r="B41" i="3"/>
  <c r="E26" i="3"/>
  <c r="B26" i="3"/>
  <c r="E13" i="3"/>
  <c r="B13" i="3"/>
  <c r="B12" i="3" l="1"/>
  <c r="E12" i="3"/>
  <c r="G14" i="3"/>
  <c r="G16" i="4" l="1"/>
  <c r="H16" i="4" s="1"/>
  <c r="C16" i="4"/>
  <c r="C15" i="5"/>
  <c r="G15" i="5"/>
  <c r="H15" i="5" s="1"/>
  <c r="E13" i="5"/>
  <c r="E12" i="5" s="1"/>
  <c r="B13" i="5"/>
  <c r="B12" i="5" s="1"/>
  <c r="G16" i="5"/>
  <c r="C16" i="5"/>
  <c r="G14" i="5"/>
  <c r="H14" i="5" s="1"/>
  <c r="C14" i="5"/>
  <c r="G14" i="4"/>
  <c r="H14" i="4" s="1"/>
  <c r="I14" i="4" s="1"/>
  <c r="I16" i="4" l="1"/>
  <c r="I15" i="5"/>
  <c r="H16" i="5"/>
  <c r="H13" i="5" s="1"/>
  <c r="H12" i="5" s="1"/>
  <c r="I14" i="5"/>
  <c r="G45" i="3"/>
  <c r="H45" i="3" s="1"/>
  <c r="I45" i="3" s="1"/>
  <c r="G44" i="3"/>
  <c r="H44" i="3" s="1"/>
  <c r="G42" i="3"/>
  <c r="H42" i="3" s="1"/>
  <c r="G40" i="3"/>
  <c r="H40" i="3" s="1"/>
  <c r="I40" i="3" s="1"/>
  <c r="G39" i="3"/>
  <c r="H39" i="3" s="1"/>
  <c r="I39" i="3" s="1"/>
  <c r="G38" i="3"/>
  <c r="H38" i="3" s="1"/>
  <c r="I38" i="3" s="1"/>
  <c r="G37" i="3"/>
  <c r="H37" i="3" s="1"/>
  <c r="I37" i="3" s="1"/>
  <c r="G36" i="3"/>
  <c r="H36" i="3" s="1"/>
  <c r="I36" i="3" s="1"/>
  <c r="G35" i="3"/>
  <c r="H35" i="3" s="1"/>
  <c r="I35" i="3" s="1"/>
  <c r="G34" i="3"/>
  <c r="H34" i="3" s="1"/>
  <c r="I34" i="3" s="1"/>
  <c r="G33" i="3"/>
  <c r="H33" i="3" s="1"/>
  <c r="I33" i="3" s="1"/>
  <c r="G31" i="3"/>
  <c r="H31" i="3" s="1"/>
  <c r="I31" i="3" s="1"/>
  <c r="G30" i="3"/>
  <c r="H30" i="3" s="1"/>
  <c r="I30" i="3" s="1"/>
  <c r="G29" i="3"/>
  <c r="H29" i="3" s="1"/>
  <c r="I29" i="3" s="1"/>
  <c r="G28" i="3"/>
  <c r="H28" i="3" s="1"/>
  <c r="I28" i="3" s="1"/>
  <c r="G27" i="3"/>
  <c r="H27" i="3" s="1"/>
  <c r="G15" i="3"/>
  <c r="H15" i="3" s="1"/>
  <c r="I15" i="3" s="1"/>
  <c r="G16" i="3"/>
  <c r="H16" i="3" s="1"/>
  <c r="I16" i="3" s="1"/>
  <c r="G17" i="3"/>
  <c r="H17" i="3" s="1"/>
  <c r="I17" i="3" s="1"/>
  <c r="G18" i="3"/>
  <c r="H18" i="3" s="1"/>
  <c r="I18" i="3" s="1"/>
  <c r="G19" i="3"/>
  <c r="H19" i="3" s="1"/>
  <c r="I19" i="3" s="1"/>
  <c r="G20" i="3"/>
  <c r="H20" i="3" s="1"/>
  <c r="I20" i="3" s="1"/>
  <c r="G21" i="3"/>
  <c r="H21" i="3" s="1"/>
  <c r="I21" i="3" s="1"/>
  <c r="G22" i="3"/>
  <c r="H22" i="3" s="1"/>
  <c r="I22" i="3" s="1"/>
  <c r="G23" i="3"/>
  <c r="H23" i="3" s="1"/>
  <c r="I23" i="3" s="1"/>
  <c r="G24" i="3"/>
  <c r="H24" i="3" s="1"/>
  <c r="I24" i="3" s="1"/>
  <c r="G25" i="3"/>
  <c r="H25" i="3" s="1"/>
  <c r="I25" i="3" s="1"/>
  <c r="C29" i="3"/>
  <c r="C38" i="3"/>
  <c r="F32" i="3"/>
  <c r="G32" i="3" s="1"/>
  <c r="H32" i="3" s="1"/>
  <c r="I32" i="3" s="1"/>
  <c r="C20" i="3"/>
  <c r="D14" i="3"/>
  <c r="H26" i="3" l="1"/>
  <c r="I27" i="3"/>
  <c r="I26" i="3" s="1"/>
  <c r="I42" i="3"/>
  <c r="I41" i="3" s="1"/>
  <c r="H41" i="3"/>
  <c r="H43" i="3"/>
  <c r="I44" i="3"/>
  <c r="I43" i="3" s="1"/>
  <c r="H14" i="3"/>
  <c r="I16" i="5"/>
  <c r="I13" i="5" s="1"/>
  <c r="I12" i="5" s="1"/>
  <c r="I14" i="3" l="1"/>
  <c r="I13" i="3" s="1"/>
  <c r="I12" i="3" s="1"/>
  <c r="H13" i="3"/>
  <c r="H12" i="3" s="1"/>
  <c r="C15" i="3"/>
  <c r="C16" i="3"/>
  <c r="C17" i="3"/>
  <c r="C18" i="3"/>
  <c r="C19" i="3"/>
  <c r="C21" i="3"/>
  <c r="C22" i="3"/>
  <c r="C23" i="3"/>
  <c r="C24" i="3"/>
  <c r="C25" i="3"/>
  <c r="C27" i="3"/>
  <c r="C28" i="3"/>
  <c r="C30" i="3"/>
  <c r="C31" i="3"/>
  <c r="C32" i="3"/>
  <c r="C33" i="3"/>
  <c r="C34" i="3"/>
  <c r="C35" i="3"/>
  <c r="C36" i="3"/>
  <c r="C37" i="3"/>
  <c r="C39" i="3"/>
  <c r="C40" i="3"/>
  <c r="C42" i="3"/>
  <c r="C44" i="3"/>
  <c r="C45" i="3"/>
  <c r="C14" i="3"/>
  <c r="E13" i="4" l="1"/>
  <c r="E12" i="4" s="1"/>
  <c r="C9" i="6" s="1"/>
  <c r="C8" i="6" s="1"/>
  <c r="G17" i="4"/>
  <c r="H17" i="4" s="1"/>
  <c r="I17" i="4" s="1"/>
  <c r="C17" i="4"/>
  <c r="G15" i="4"/>
  <c r="H15" i="4" s="1"/>
  <c r="I15" i="4" s="1"/>
  <c r="C15" i="4"/>
  <c r="C14" i="4"/>
  <c r="B13" i="4"/>
  <c r="B12" i="4" s="1"/>
  <c r="H13" i="4" l="1"/>
  <c r="H12" i="4" s="1"/>
  <c r="D9" i="6" s="1"/>
  <c r="D8" i="6" s="1"/>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E21" i="2"/>
  <c r="F21" i="2"/>
  <c r="C21" i="2"/>
  <c r="I23" i="2"/>
  <c r="J23" i="2" s="1"/>
  <c r="I24" i="2"/>
  <c r="J24" i="2" s="1"/>
  <c r="I25" i="2"/>
  <c r="J25" i="2" s="1"/>
  <c r="I26" i="2"/>
  <c r="J26" i="2" s="1"/>
  <c r="K26" i="2" s="1"/>
  <c r="I27" i="2"/>
  <c r="J27" i="2" s="1"/>
  <c r="I29" i="2"/>
  <c r="J29" i="2" s="1"/>
  <c r="I30" i="2"/>
  <c r="I31" i="2"/>
  <c r="J31" i="2" s="1"/>
  <c r="I32" i="2"/>
  <c r="I33" i="2"/>
  <c r="J33" i="2" s="1"/>
  <c r="I34" i="2"/>
  <c r="J34" i="2" s="1"/>
  <c r="I35" i="2"/>
  <c r="J35" i="2" s="1"/>
  <c r="I36" i="2"/>
  <c r="J36" i="2" s="1"/>
  <c r="I37" i="2"/>
  <c r="J37" i="2" s="1"/>
  <c r="I38" i="2"/>
  <c r="J38" i="2" s="1"/>
  <c r="I39" i="2"/>
  <c r="I40" i="2"/>
  <c r="J40" i="2" s="1"/>
  <c r="I41" i="2"/>
  <c r="J41" i="2" s="1"/>
  <c r="I42" i="2"/>
  <c r="J42" i="2" s="1"/>
  <c r="I43" i="2"/>
  <c r="I44" i="2"/>
  <c r="J44" i="2" s="1"/>
  <c r="I45" i="2"/>
  <c r="J45" i="2" s="1"/>
  <c r="I46" i="2"/>
  <c r="J46" i="2" s="1"/>
  <c r="I47" i="2"/>
  <c r="I48" i="2"/>
  <c r="J48" i="2" s="1"/>
  <c r="I49" i="2"/>
  <c r="J49" i="2" s="1"/>
  <c r="I50" i="2"/>
  <c r="I51" i="2"/>
  <c r="J51" i="2" s="1"/>
  <c r="I52" i="2"/>
  <c r="J52" i="2" s="1"/>
  <c r="I53" i="2"/>
  <c r="J53" i="2" s="1"/>
  <c r="I54" i="2"/>
  <c r="J54" i="2" s="1"/>
  <c r="I55" i="2"/>
  <c r="J55" i="2" s="1"/>
  <c r="I56" i="2"/>
  <c r="J56" i="2" s="1"/>
  <c r="I57" i="2"/>
  <c r="J57" i="2" s="1"/>
  <c r="I58" i="2"/>
  <c r="J58" i="2" s="1"/>
  <c r="I59" i="2"/>
  <c r="J59" i="2" s="1"/>
  <c r="I60" i="2"/>
  <c r="J60" i="2" s="1"/>
  <c r="I61" i="2"/>
  <c r="I62" i="2"/>
  <c r="J62" i="2" s="1"/>
  <c r="I63" i="2"/>
  <c r="J63" i="2" s="1"/>
  <c r="I64" i="2"/>
  <c r="J64" i="2" s="1"/>
  <c r="I65" i="2"/>
  <c r="J65" i="2" s="1"/>
  <c r="I66" i="2"/>
  <c r="J66" i="2" s="1"/>
  <c r="I67" i="2"/>
  <c r="J67" i="2" s="1"/>
  <c r="I68" i="2"/>
  <c r="J68" i="2" s="1"/>
  <c r="I69" i="2"/>
  <c r="J69" i="2" s="1"/>
  <c r="I70" i="2"/>
  <c r="I71" i="2"/>
  <c r="I72" i="2"/>
  <c r="J72" i="2" s="1"/>
  <c r="I73" i="2"/>
  <c r="J73" i="2" s="1"/>
  <c r="I74" i="2"/>
  <c r="I75" i="2"/>
  <c r="I76" i="2"/>
  <c r="J76" i="2" s="1"/>
  <c r="I77" i="2"/>
  <c r="J77" i="2" s="1"/>
  <c r="I78" i="2"/>
  <c r="I79" i="2"/>
  <c r="I80" i="2"/>
  <c r="I81" i="2"/>
  <c r="J81" i="2" s="1"/>
  <c r="I82" i="2"/>
  <c r="J82" i="2" s="1"/>
  <c r="I83" i="2"/>
  <c r="I84" i="2"/>
  <c r="I85" i="2"/>
  <c r="I86" i="2"/>
  <c r="J86" i="2" s="1"/>
  <c r="I87" i="2"/>
  <c r="J87" i="2" s="1"/>
  <c r="I88" i="2"/>
  <c r="I89" i="2"/>
  <c r="J89" i="2" s="1"/>
  <c r="I90" i="2"/>
  <c r="J90" i="2" s="1"/>
  <c r="I91" i="2"/>
  <c r="J91" i="2" s="1"/>
  <c r="I92" i="2"/>
  <c r="J92" i="2" s="1"/>
  <c r="I93" i="2"/>
  <c r="I22" i="2"/>
  <c r="J22" i="2" s="1"/>
  <c r="K22" i="2" s="1"/>
  <c r="I13" i="4" l="1"/>
  <c r="I12" i="4" s="1"/>
  <c r="E9" i="6" s="1"/>
  <c r="E8" i="6" s="1"/>
  <c r="G76" i="2"/>
  <c r="K76" i="2"/>
  <c r="G64" i="2"/>
  <c r="K64" i="2"/>
  <c r="G52" i="2"/>
  <c r="K52" i="2"/>
  <c r="G44" i="2"/>
  <c r="K44" i="2"/>
  <c r="G36" i="2"/>
  <c r="K36" i="2"/>
  <c r="G23" i="2"/>
  <c r="K23" i="2"/>
  <c r="G91" i="2"/>
  <c r="K91" i="2"/>
  <c r="G87" i="2"/>
  <c r="K87" i="2"/>
  <c r="G67" i="2"/>
  <c r="K67" i="2"/>
  <c r="G63" i="2"/>
  <c r="K63" i="2"/>
  <c r="G59" i="2"/>
  <c r="K59" i="2"/>
  <c r="G55" i="2"/>
  <c r="K55" i="2"/>
  <c r="G51" i="2"/>
  <c r="K51" i="2"/>
  <c r="G35" i="2"/>
  <c r="K35" i="2"/>
  <c r="G31" i="2"/>
  <c r="K31" i="2"/>
  <c r="G72" i="2"/>
  <c r="K72" i="2"/>
  <c r="G60" i="2"/>
  <c r="K60" i="2"/>
  <c r="G48" i="2"/>
  <c r="K48" i="2"/>
  <c r="G27" i="2"/>
  <c r="K27" i="2"/>
  <c r="G90" i="2"/>
  <c r="K90" i="2"/>
  <c r="G86" i="2"/>
  <c r="K86" i="2"/>
  <c r="G82" i="2"/>
  <c r="K82" i="2"/>
  <c r="G66" i="2"/>
  <c r="K66" i="2"/>
  <c r="G62" i="2"/>
  <c r="K62" i="2"/>
  <c r="G58" i="2"/>
  <c r="K58" i="2"/>
  <c r="G54" i="2"/>
  <c r="K54" i="2"/>
  <c r="G46" i="2"/>
  <c r="K46" i="2"/>
  <c r="G42" i="2"/>
  <c r="K42" i="2"/>
  <c r="G38" i="2"/>
  <c r="K38" i="2"/>
  <c r="G34" i="2"/>
  <c r="K34" i="2"/>
  <c r="G25" i="2"/>
  <c r="K25" i="2"/>
  <c r="G92" i="2"/>
  <c r="K92" i="2"/>
  <c r="G68" i="2"/>
  <c r="K68" i="2"/>
  <c r="G56" i="2"/>
  <c r="K56" i="2"/>
  <c r="G40" i="2"/>
  <c r="K40" i="2"/>
  <c r="G89" i="2"/>
  <c r="K89" i="2"/>
  <c r="G81" i="2"/>
  <c r="K81" i="2"/>
  <c r="G77" i="2"/>
  <c r="K77" i="2"/>
  <c r="G73" i="2"/>
  <c r="K73" i="2"/>
  <c r="G69" i="2"/>
  <c r="K69" i="2"/>
  <c r="G65" i="2"/>
  <c r="K65" i="2"/>
  <c r="G57" i="2"/>
  <c r="K57" i="2"/>
  <c r="G53" i="2"/>
  <c r="K53" i="2"/>
  <c r="G49" i="2"/>
  <c r="K49" i="2"/>
  <c r="G45" i="2"/>
  <c r="K45" i="2"/>
  <c r="G41" i="2"/>
  <c r="K41" i="2"/>
  <c r="G37" i="2"/>
  <c r="K37" i="2"/>
  <c r="G33" i="2"/>
  <c r="K33" i="2"/>
  <c r="G29" i="2"/>
  <c r="K29" i="2"/>
  <c r="G24" i="2"/>
  <c r="K24" i="2"/>
  <c r="J93" i="2"/>
  <c r="J88" i="2"/>
  <c r="J85" i="2"/>
  <c r="J84" i="2"/>
  <c r="J83" i="2"/>
  <c r="J79" i="2"/>
  <c r="J78" i="2"/>
  <c r="J75" i="2"/>
  <c r="J74" i="2"/>
  <c r="J71" i="2"/>
  <c r="J80" i="2"/>
  <c r="J50" i="2"/>
  <c r="J47" i="2"/>
  <c r="J43" i="2"/>
  <c r="J61" i="2"/>
  <c r="J39" i="2"/>
  <c r="J70" i="2"/>
  <c r="J32" i="2"/>
  <c r="J30" i="2"/>
  <c r="G22" i="2"/>
  <c r="G26"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22" i="2"/>
  <c r="G93" i="2" l="1"/>
  <c r="K93" i="2"/>
  <c r="G88" i="2"/>
  <c r="K88" i="2"/>
  <c r="G85" i="2"/>
  <c r="K85" i="2"/>
  <c r="G84" i="2"/>
  <c r="K84" i="2"/>
  <c r="G83" i="2"/>
  <c r="K83" i="2"/>
  <c r="G79" i="2"/>
  <c r="K79" i="2"/>
  <c r="G78" i="2"/>
  <c r="K78" i="2"/>
  <c r="G75" i="2"/>
  <c r="K75" i="2"/>
  <c r="D21" i="2"/>
  <c r="G74" i="2"/>
  <c r="K74" i="2"/>
  <c r="G71" i="2"/>
  <c r="K71" i="2"/>
  <c r="G80" i="2"/>
  <c r="K80" i="2"/>
  <c r="G50" i="2"/>
  <c r="K50" i="2"/>
  <c r="G47" i="2"/>
  <c r="K47" i="2"/>
  <c r="G43" i="2"/>
  <c r="K43" i="2"/>
  <c r="G61" i="2"/>
  <c r="K61" i="2"/>
  <c r="G39" i="2"/>
  <c r="K39" i="2"/>
  <c r="G70" i="2"/>
  <c r="K70" i="2"/>
  <c r="G32" i="2"/>
  <c r="K32" i="2"/>
  <c r="G30" i="2"/>
  <c r="K30" i="2"/>
  <c r="H21" i="2"/>
  <c r="I28" i="2"/>
  <c r="J28" i="2" l="1"/>
  <c r="J21" i="2" s="1"/>
  <c r="K28" i="2" l="1"/>
  <c r="K21" i="2" s="1"/>
  <c r="G28" i="2"/>
  <c r="G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G8" authorId="0" shapeId="0" xr:uid="{985AF93E-CF07-4BCA-B621-FE440C5D4EF6}">
      <text>
        <r>
          <rPr>
            <b/>
            <sz val="9"/>
            <color indexed="81"/>
            <rFont val="Tahoma"/>
            <family val="2"/>
          </rPr>
          <t>Liene Ābola:</t>
        </r>
        <r>
          <rPr>
            <sz val="9"/>
            <color indexed="81"/>
            <rFont val="Tahoma"/>
            <family val="2"/>
          </rPr>
          <t xml:space="preserve">
167,42 vidējais darba stundu skaits mēnesī 2021.gadā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I19" authorId="0" shapeId="0" xr:uid="{E6816BDC-F49D-418A-AA4E-B8A9A9EB129E}">
      <text>
        <r>
          <rPr>
            <b/>
            <sz val="9"/>
            <color indexed="81"/>
            <rFont val="Tahoma"/>
            <family val="2"/>
          </rPr>
          <t>Liene Ābola:</t>
        </r>
        <r>
          <rPr>
            <sz val="9"/>
            <color indexed="81"/>
            <rFont val="Tahoma"/>
            <family val="2"/>
          </rPr>
          <t xml:space="preserve">
Samazināta VSAOI likme</t>
        </r>
      </text>
    </comment>
    <comment ref="I24" authorId="0" shapeId="0" xr:uid="{432BE901-7379-43AC-AE9E-7ABBE6C9B943}">
      <text>
        <r>
          <rPr>
            <b/>
            <sz val="9"/>
            <color indexed="81"/>
            <rFont val="Tahoma"/>
            <family val="2"/>
          </rPr>
          <t>Liene Ābola:</t>
        </r>
        <r>
          <rPr>
            <sz val="9"/>
            <color indexed="81"/>
            <rFont val="Tahoma"/>
            <family val="2"/>
          </rPr>
          <t xml:space="preserve">
Samazināta VSAOI likme</t>
        </r>
      </text>
    </comment>
    <comment ref="I31" authorId="0" shapeId="0" xr:uid="{4CB13A94-7303-46D9-BBDE-FA7526BFBA1F}">
      <text>
        <r>
          <rPr>
            <b/>
            <sz val="9"/>
            <color indexed="81"/>
            <rFont val="Tahoma"/>
            <family val="2"/>
          </rPr>
          <t>Liene Ābola:</t>
        </r>
        <r>
          <rPr>
            <sz val="9"/>
            <color indexed="81"/>
            <rFont val="Tahoma"/>
            <family val="2"/>
          </rPr>
          <t xml:space="preserve">
Samazināta VSAOI likme</t>
        </r>
      </text>
    </comment>
  </commentList>
</comments>
</file>

<file path=xl/sharedStrings.xml><?xml version="1.0" encoding="utf-8"?>
<sst xmlns="http://schemas.openxmlformats.org/spreadsheetml/2006/main" count="599" uniqueCount="234">
  <si>
    <t>KOPĀ</t>
  </si>
  <si>
    <t>Kopā</t>
  </si>
  <si>
    <t>Piezīmes</t>
  </si>
  <si>
    <r>
      <t xml:space="preserve">  līdz normālam darba laikam </t>
    </r>
    <r>
      <rPr>
        <vertAlign val="superscript"/>
        <sz val="13"/>
        <color theme="1"/>
        <rFont val="Times New Roman"/>
        <family val="1"/>
        <charset val="186"/>
      </rPr>
      <t>1</t>
    </r>
  </si>
  <si>
    <t>Iestādes vadītājs ____________________ (paraksts)</t>
  </si>
  <si>
    <t>Faktiskā darba samaksa mēnesī, EUR</t>
  </si>
  <si>
    <r>
      <rPr>
        <vertAlign val="superscript"/>
        <sz val="12"/>
        <color theme="1"/>
        <rFont val="Times New Roman"/>
        <family val="1"/>
        <charset val="186"/>
      </rPr>
      <t>1</t>
    </r>
    <r>
      <rPr>
        <sz val="12"/>
        <color theme="1"/>
        <rFont val="Times New Roman"/>
        <family val="1"/>
        <charset val="186"/>
      </rPr>
      <t xml:space="preserve">  Normālais darba laiks (stundās) atbilstoši  darba dienu skaitam pārskata mēnesī ar dienas darba laiku, kas nepārsniedz 8 stundas. Izņemot ārstniecības personām, kuru darbs saistīts ar īpašu risku un  ja viņi šajā darbā ir nodarbināti ne mazāk kā 50 procentus no normālā dienas vai nedēļas darba laika, ir noteikta septiņu stundu darba  diena vai 35 stundu darba nedēļa (Darba Likuma 131.pants)</t>
    </r>
  </si>
  <si>
    <t>Izdevumi  par virsstundām kopā ar VSOAI, EUR</t>
  </si>
  <si>
    <t xml:space="preserve"> Darba stundas  normālā darba laika  ietvaros:</t>
  </si>
  <si>
    <t>tajā skaitā</t>
  </si>
  <si>
    <t>Mēnešalga no kuras rēķina stundas likmi</t>
  </si>
  <si>
    <t>…</t>
  </si>
  <si>
    <t>* Iesniedzot datus pārskatam katrai ārstniecības iestādei jānodrošina, ka ikmēneša darba laika uzskaites tabelē, kura tiek apsiprināta ar iestādes vadītāja parakstu, ir iespējams izsekot Jūsu iesniegtai informācijai - darbinieka saistībai ar Covid-19</t>
  </si>
  <si>
    <r>
      <t xml:space="preserve">Ārsti, zobārsti  un funkcionālie speciālisti, </t>
    </r>
    <r>
      <rPr>
        <sz val="13"/>
        <color rgb="FFFF0000"/>
        <rFont val="Times New Roman"/>
        <family val="1"/>
        <charset val="186"/>
      </rPr>
      <t>kopā, tai skaitā:</t>
    </r>
    <r>
      <rPr>
        <sz val="13"/>
        <color theme="1"/>
        <rFont val="Times New Roman"/>
        <family val="1"/>
        <charset val="186"/>
      </rPr>
      <t>**</t>
    </r>
  </si>
  <si>
    <r>
      <t xml:space="preserve">Ārstniecības un pacientu aprūpes personas un funkcionālo speciālistu asistenti, </t>
    </r>
    <r>
      <rPr>
        <sz val="13"/>
        <color rgb="FFFF0000"/>
        <rFont val="Times New Roman"/>
        <family val="1"/>
        <charset val="186"/>
      </rPr>
      <t>kopā, tai skaitā:</t>
    </r>
    <r>
      <rPr>
        <sz val="13"/>
        <color theme="1"/>
        <rFont val="Times New Roman"/>
        <family val="1"/>
        <charset val="186"/>
      </rPr>
      <t>**</t>
    </r>
  </si>
  <si>
    <r>
      <t xml:space="preserve">Ārstniecības un pacientu aprūpes atbalsta personas, māsu palīgi, zobārstu aistenti, </t>
    </r>
    <r>
      <rPr>
        <sz val="13"/>
        <color rgb="FFFF0000"/>
        <rFont val="Times New Roman"/>
        <family val="1"/>
        <charset val="186"/>
      </rPr>
      <t>kopā, tai skaitā:</t>
    </r>
    <r>
      <rPr>
        <sz val="13"/>
        <color theme="1"/>
        <rFont val="Times New Roman"/>
        <family val="1"/>
        <charset val="186"/>
      </rPr>
      <t>**</t>
    </r>
  </si>
  <si>
    <t>Pārējie darbinieki, kuri tieši iesaistīti darbā ar Covid-19, kopā, tai skaitā:**</t>
  </si>
  <si>
    <t>Nodarbināto skaits mēnesī</t>
  </si>
  <si>
    <t xml:space="preserve">** apakšpozīcijās sniedz atsevišķu informāciju par katru nodarbināto, kurš ir strādājis virsstundas sakarā ar Latvijā izsludināto ārkārtējo situāciju ar mērķi ierobežot Covid-19 izplatību </t>
  </si>
  <si>
    <t>Apmaksājamais laiks mēnesī, stundas (tai skaitā summētā darba laika ietvaros)</t>
  </si>
  <si>
    <t>Apmaksājamā 100% piemaksa par nostrādātām virsstundām virs normālā  darba laika  (tai skaitā summētā darba laika ietvaros)</t>
  </si>
  <si>
    <t>7=8+9</t>
  </si>
  <si>
    <t>14=13 + VSOAI</t>
  </si>
  <si>
    <r>
      <t>Pārskats par  darba veicējiem (ārstniecības personām) , virs normālā darba laika nostrādātām stundām, apmaksājamām stundām un izdevumiem, sakarā ar Latvijā izsludināto ārkārtējo situāciju ar mērķi ierobežot Covid-19 izplatību 2020.gada martā - maijā</t>
    </r>
    <r>
      <rPr>
        <b/>
        <sz val="13"/>
        <color rgb="FFFF0000"/>
        <rFont val="Times New Roman"/>
        <family val="1"/>
        <charset val="186"/>
      </rPr>
      <t>*</t>
    </r>
  </si>
  <si>
    <r>
      <t xml:space="preserve">Stundas likme </t>
    </r>
    <r>
      <rPr>
        <vertAlign val="superscript"/>
        <sz val="13"/>
        <color theme="1"/>
        <rFont val="Times New Roman"/>
        <family val="1"/>
        <charset val="186"/>
      </rPr>
      <t>2</t>
    </r>
  </si>
  <si>
    <r>
      <rPr>
        <vertAlign val="superscript"/>
        <sz val="14"/>
        <color theme="1"/>
        <rFont val="Times New Roman"/>
        <family val="1"/>
        <charset val="186"/>
      </rPr>
      <t>2</t>
    </r>
    <r>
      <rPr>
        <sz val="12"/>
        <color theme="1"/>
        <rFont val="Times New Roman"/>
        <family val="1"/>
        <charset val="186"/>
      </rPr>
      <t xml:space="preserve"> Ja stundas likmes aprēķināšanai netiek izmantota "Piemērā" norādītā formula, lūdzam sniegt skaidrojumu, kā tiek noteikta stundas likme</t>
    </r>
  </si>
  <si>
    <t>virsstundas - virs  normālā darba laika, kas saistītas ar darbu  ar Covid-19</t>
  </si>
  <si>
    <t>10=11+13</t>
  </si>
  <si>
    <t>RC vadītāja vietnieks</t>
  </si>
  <si>
    <t>Medicīnisko maksas pakalpojumu nodaļas vadītājs</t>
  </si>
  <si>
    <t>RC galvenais ārsta palīgs</t>
  </si>
  <si>
    <t>Ārkārtas situāciju gatavības nodrošināšanas nodaļas vadītājs</t>
  </si>
  <si>
    <t>Komunikācijas nodaļas vadītājs</t>
  </si>
  <si>
    <t>direktors</t>
  </si>
  <si>
    <t>Katastrofu medicīnas centra vadītājs</t>
  </si>
  <si>
    <t>galvenais sabiedrisko attiecību speciālists</t>
  </si>
  <si>
    <t>Operatīvās vadības centra vadītāja vietnieks</t>
  </si>
  <si>
    <t>Operatīvās vadības centra vadītājs</t>
  </si>
  <si>
    <t>direktora vietnieks neatliekamās medicīniskās palīdzības jautājumos</t>
  </si>
  <si>
    <t>Operatīvā darba organizēšanas nodaļas vadītājs</t>
  </si>
  <si>
    <t>galvenais speciālists cilvēkresursu attīstības jautājumos</t>
  </si>
  <si>
    <t>galvenais speciālists</t>
  </si>
  <si>
    <t>galvenais informācijas sistēmas administrators</t>
  </si>
  <si>
    <t>galvenais speciālists personālvadības jautājumos</t>
  </si>
  <si>
    <t>galvenais komunikācijas speciālists</t>
  </si>
  <si>
    <t>lietvedis</t>
  </si>
  <si>
    <t>BAC galvenais ārsta palīgs (ļoti liels BAC)</t>
  </si>
  <si>
    <t>personāla speciālists</t>
  </si>
  <si>
    <t>Personāla vadības un attīstības nodaļas vadītājs</t>
  </si>
  <si>
    <t>vecākais speciālists personāla vadības jautājumos</t>
  </si>
  <si>
    <t>speciālists</t>
  </si>
  <si>
    <t>Attīstības plānošanas departamenta vadītājs</t>
  </si>
  <si>
    <t>vecākais speciālists</t>
  </si>
  <si>
    <t>Attīstības plānošanas departamenta vadītāja vietnieks</t>
  </si>
  <si>
    <t>galvenais speciālists medicīniskā nodrošinājuma jautājumos</t>
  </si>
  <si>
    <t>OMT pārvaldības nodaļas vadītājs</t>
  </si>
  <si>
    <t>vecākais grāmatvedis</t>
  </si>
  <si>
    <t>vecākais grāmatvedis algu uzskaites jautājumos</t>
  </si>
  <si>
    <t>vecākais informācijas sistēmu administrators</t>
  </si>
  <si>
    <t>Vecākais speciālists NMP medicīniskā nodrošinājuma jautājumos</t>
  </si>
  <si>
    <t>lietvedis - arhivārs</t>
  </si>
  <si>
    <t>Darba vides nodrošinājuma nodaļas vadītājs</t>
  </si>
  <si>
    <t>KM gatavības plānošanas un koordinācijas nodaļas vadītāja vietnieks</t>
  </si>
  <si>
    <t>galvenais saimniecības pārzinis</t>
  </si>
  <si>
    <t>Pacientu drošības sistēmas vadītājs</t>
  </si>
  <si>
    <t>veļas pārzine</t>
  </si>
  <si>
    <t>Juridiskās nodaļas vadītājs</t>
  </si>
  <si>
    <t>BAC galvenais ārsta palīgs (liels BAC)</t>
  </si>
  <si>
    <t>datu aizsardzības speciālists</t>
  </si>
  <si>
    <t>IT un sakaru nodrošinājuma nodaļas vadītājs</t>
  </si>
  <si>
    <t>KM gatavības plānošanas un koordinācijas nodaļas vadītājs</t>
  </si>
  <si>
    <t>Vadības sistēmu nodaļas vadītājs</t>
  </si>
  <si>
    <t>speciālists kvalitātes audita un risku vadības jautājumos</t>
  </si>
  <si>
    <t>galvenais jurists</t>
  </si>
  <si>
    <t>vecākais jurists</t>
  </si>
  <si>
    <t>BAC vecākais ārsta palīgs (ļoti liela BAC)</t>
  </si>
  <si>
    <t>speciālists OMT nodrošinājuma jautājumos</t>
  </si>
  <si>
    <t>BAC vecākais ārsta palīgs (liela BAC)</t>
  </si>
  <si>
    <t>Slodzes</t>
  </si>
  <si>
    <t>Iestādes nosaukums:  Neatliekamās medicīniskās palīdzības dienests</t>
  </si>
  <si>
    <t>Izpildītājs: galvenais ekonomists Inga Jegorova</t>
  </si>
  <si>
    <t xml:space="preserve">Tālr. 67337091 </t>
  </si>
  <si>
    <t>BRIG ārsta speciālista brigādes vadītājs - NM ārsts, anesteziologs-reanimatologs</t>
  </si>
  <si>
    <t>BRIG intensīvās terapijas brigādes vadītājs - NM ārsts</t>
  </si>
  <si>
    <t>BRIG reanimācijas brigādes vadītājs - NM ārsts, anesteziologs-reanimatologs</t>
  </si>
  <si>
    <t>BRIG brigādes vadītājs - ārsts, sagatavots NMP sniegšanai</t>
  </si>
  <si>
    <t>BRIG brigādes vadītājs - NM ārsta palīgs</t>
  </si>
  <si>
    <t>BRIG brigādes vadītājs - vecākais NM ārsta palīgs</t>
  </si>
  <si>
    <t>BRIG brigādes (2AP) vadītājs - ārsts, sagatavots NMP sniegšanai</t>
  </si>
  <si>
    <t>BRIG brigādes (2AP) vadītājs - NM ārsta palīgs</t>
  </si>
  <si>
    <t>BRIG brigādes (2AP) otrā ārstniecības persona -  ārsta palīgs</t>
  </si>
  <si>
    <t>BRIG brigādes otrā ārstniecības persona - NM ārsta palīgs</t>
  </si>
  <si>
    <t>BRIG brigādes otrā ārstniecības persona - ārsta palīgs</t>
  </si>
  <si>
    <t>BRIG brigādes otrā ārstniecības persona - medicīnas māsa</t>
  </si>
  <si>
    <t>BRIG brigādes otrā persona - medicīnas asistents</t>
  </si>
  <si>
    <t>BRIG vecākais OMT vadītājs</t>
  </si>
  <si>
    <t>BRIG OMT vadītājs</t>
  </si>
  <si>
    <t>DISP OVC ārsts konsultants</t>
  </si>
  <si>
    <t>DISP OVC galvenais dežurārsts</t>
  </si>
  <si>
    <t>DISP OVC galvenais dispečers</t>
  </si>
  <si>
    <t>DISP OVC jaunākais dežūrārsts</t>
  </si>
  <si>
    <t>DISP OVC vadības dispečers</t>
  </si>
  <si>
    <t>DISP OVC vecākais dežūrārsts</t>
  </si>
  <si>
    <t>DISP OVC vecākais dispečers</t>
  </si>
  <si>
    <t>ģimenes ārstu konsultatīvā tālruņa konsultants (ārsta palīgs)</t>
  </si>
  <si>
    <t>ģimenes ārstu konsultatīvā tālruņa konsultants (ārsts)</t>
  </si>
  <si>
    <t xml:space="preserve">BRIG brigādes vadītājs - ārsts, sagatavots NMP sniegšanai (anestezioloģijas, reanimatoloģijas vai neatliekamās medicīnas ārsta specialitātes 4./5.gada rezidents, ārsts kardiologs, ārsts internists vai ģimenes ārsts) </t>
  </si>
  <si>
    <t>DISP OVC izsaukumu pieņemšanas dispečers (NM ārsta palīgs)</t>
  </si>
  <si>
    <t>BRIG brigādes otrā ārstniecības persona - ārsts</t>
  </si>
  <si>
    <t>DISP OVC  dispečers</t>
  </si>
  <si>
    <t>BRIG ārsta speciālista brigādes otrā ārstniecības persona - NM ārsta palīgs</t>
  </si>
  <si>
    <t>decembris  -  158  stundas</t>
  </si>
  <si>
    <t>janvāris -  160 stundas</t>
  </si>
  <si>
    <t>februāris - 160 stundas</t>
  </si>
  <si>
    <t>Pārskata mēnesis       __Decembris</t>
  </si>
  <si>
    <t>Medicīnisko maksas pakalpojumu nodaļas galvenais speciālists</t>
  </si>
  <si>
    <t>Apkopējs</t>
  </si>
  <si>
    <t>Ārsti, zobārsti  un funkcionālie speciālisti, kopā, tai skaitā:**</t>
  </si>
  <si>
    <r>
      <t>Stundas likme (aprēķināta atbilstoši mēnešalgai vai darba līgumā noteiktā stundas likme)</t>
    </r>
    <r>
      <rPr>
        <vertAlign val="superscript"/>
        <sz val="11"/>
        <rFont val="Times New Roman"/>
        <family val="1"/>
        <charset val="186"/>
      </rPr>
      <t>2</t>
    </r>
  </si>
  <si>
    <t>Kopā**</t>
  </si>
  <si>
    <r>
      <t xml:space="preserve">  līdz normālam darba laikam </t>
    </r>
    <r>
      <rPr>
        <vertAlign val="superscript"/>
        <sz val="11"/>
        <rFont val="Times New Roman"/>
        <family val="1"/>
        <charset val="186"/>
      </rPr>
      <t>1</t>
    </r>
  </si>
  <si>
    <t>Ārstniecības un pacientu aprūpes personas un funkcionālo speciālistu asistenti, kopā, tai skaitā:**</t>
  </si>
  <si>
    <t>Ārstniecības un pacientu aprūpes atbalsta personas, māsu palīgi, zobārstu aistenti, kopā, tai skaitā:**</t>
  </si>
  <si>
    <t>Pārskats par darba veicējiem (ārstniecības personām), virs normālā darba laika nostrādātām stundām, apmaksājamām stundām un izdevumiem, sakarā ar Latvijā izsludināto ārkārtējo situāciju ar mērķi ierobežot Covid-19 izplatību no 2020.gada 9.novembra *</t>
  </si>
  <si>
    <r>
      <t xml:space="preserve">Iestādes nosaukums: </t>
    </r>
    <r>
      <rPr>
        <b/>
        <sz val="13"/>
        <color theme="1"/>
        <rFont val="Times New Roman"/>
        <family val="1"/>
      </rPr>
      <t xml:space="preserve"> Neatliekamās medicīniskās palīdzības dienests</t>
    </r>
  </si>
  <si>
    <t>NMPD darbiniekiem, kuriem ir izlīdzinātais darba laiks, kopējias finansējums virsstundu apmaksai ir prasīts vienas darbinieku stundas likmes apmērā (ne dubultā), jo NMPD visas stundas apmaksājusi atbilstoši grafikam ik mēnesi, papildus finansējums prasīts pēc izlīdzināšanas perioda aprēķinātajām virsstundām neapmaksātajai daļai.</t>
  </si>
  <si>
    <t xml:space="preserve">Pārskats par darba veicējiem (ārstniecības personām), virs normālā darba laika nostrādātām stundām, apmaksājamām stundām un izdevumiem, sakarā ar Latvijā izsludināto ārkārtējo situāciju ar mērķi ierobežot Covid-19 izplatību no 2020.gada 9.novembra </t>
  </si>
  <si>
    <t>Virsstundas - virs  normālā darba laika, kas saistītas ar darbu  ar Covid-19</t>
  </si>
  <si>
    <t>Apmaksājamā 100% piemaksa par nostrādātām virsstundām virs normālā  darba laika, EUR  (tai skaitā summētā darba laika ietvaros)</t>
  </si>
  <si>
    <t>Neatliekamās medicīniskās palīdzības dienests</t>
  </si>
  <si>
    <t>departamenta direktors</t>
  </si>
  <si>
    <t>nodaļas vadītājs</t>
  </si>
  <si>
    <t>vecākais sabiedrības veselības analītiķis, vecākais epidemiologs</t>
  </si>
  <si>
    <t>vecākais sabiedrības veselības analītiķis,epidemiologs</t>
  </si>
  <si>
    <t>epidemiologs</t>
  </si>
  <si>
    <t>sabiedrības veselības organizators, pētnieks</t>
  </si>
  <si>
    <t>vecākais epidemiologs</t>
  </si>
  <si>
    <t>sabiedrisko attiecību speciālists, sabiedrības veselības analītiķis</t>
  </si>
  <si>
    <t>sabiedrības veselības organizators, direktora palīgs</t>
  </si>
  <si>
    <t>sabiedrības veselības organizators</t>
  </si>
  <si>
    <t>datorsistēmu un datortīkla administrators</t>
  </si>
  <si>
    <t>statistiķis</t>
  </si>
  <si>
    <t>direktora vietnieks</t>
  </si>
  <si>
    <r>
      <t xml:space="preserve">Iestādes nosaukums:  </t>
    </r>
    <r>
      <rPr>
        <b/>
        <sz val="13"/>
        <color theme="1"/>
        <rFont val="Times New Roman"/>
        <family val="1"/>
      </rPr>
      <t>Neatliekamās medicīniskās palīdzības dienests</t>
    </r>
  </si>
  <si>
    <r>
      <t>Stundas likme (aprēķināta atbilstoši mēnešalgai vai darba līgumā noteiktā stundas likme)</t>
    </r>
    <r>
      <rPr>
        <vertAlign val="superscript"/>
        <sz val="13"/>
        <rFont val="Times New Roman"/>
        <family val="1"/>
        <charset val="186"/>
      </rPr>
      <t>2</t>
    </r>
  </si>
  <si>
    <r>
      <t xml:space="preserve">  līdz normālam darba laikam </t>
    </r>
    <r>
      <rPr>
        <vertAlign val="superscript"/>
        <sz val="13"/>
        <rFont val="Times New Roman"/>
        <family val="1"/>
        <charset val="186"/>
      </rPr>
      <t>1</t>
    </r>
  </si>
  <si>
    <r>
      <rPr>
        <vertAlign val="superscript"/>
        <sz val="13"/>
        <color theme="1"/>
        <rFont val="Times New Roman"/>
        <family val="1"/>
        <charset val="186"/>
      </rPr>
      <t>1</t>
    </r>
    <r>
      <rPr>
        <sz val="13"/>
        <color theme="1"/>
        <rFont val="Times New Roman"/>
        <family val="1"/>
        <charset val="186"/>
      </rPr>
      <t xml:space="preserve">  Normālais darba laiks (stundās) atbilstoši  darba dienu skaitam pārskata mēnesī ar dienas darba laiku, kas nepārsniedz 8 stundas. Izņemot ārstniecības personām, kuru darbs saistīts ar īpašu risku un  ja viņi šajā darbā ir nodarbināti ne mazāk kā 50 procentus no normālā dienas vai nedēļas darba laika, ir noteikta septiņu stundu darba  diena vai 35 stundu darba nedēļa (Darba Likuma 131.pants)</t>
    </r>
  </si>
  <si>
    <r>
      <rPr>
        <vertAlign val="superscript"/>
        <sz val="13"/>
        <color theme="1"/>
        <rFont val="Times New Roman"/>
        <family val="1"/>
        <charset val="186"/>
      </rPr>
      <t>2</t>
    </r>
    <r>
      <rPr>
        <sz val="13"/>
        <color theme="1"/>
        <rFont val="Times New Roman"/>
        <family val="1"/>
        <charset val="186"/>
      </rPr>
      <t xml:space="preserve"> Ja stundas likmes aprēķināšanai netiek izmantota "Piemērā" norādītā formula, lūdzam sniegt skaidrojumu, kā tiek noteikta stundas likme</t>
    </r>
  </si>
  <si>
    <r>
      <t>Stundas likme (aprēķināta atbilstoši mēnešalgai vai darba līgumā noteiktā stundas likme)</t>
    </r>
    <r>
      <rPr>
        <vertAlign val="superscript"/>
        <sz val="13"/>
        <rFont val="Times New Roman"/>
        <family val="1"/>
      </rPr>
      <t>2</t>
    </r>
  </si>
  <si>
    <r>
      <t xml:space="preserve">  līdz normālam darba laikam </t>
    </r>
    <r>
      <rPr>
        <vertAlign val="superscript"/>
        <sz val="13"/>
        <rFont val="Times New Roman"/>
        <family val="1"/>
      </rPr>
      <t>1</t>
    </r>
  </si>
  <si>
    <r>
      <t xml:space="preserve">Iestādes nosaukums:  </t>
    </r>
    <r>
      <rPr>
        <b/>
        <sz val="13"/>
        <color theme="1"/>
        <rFont val="Times New Roman"/>
        <family val="1"/>
      </rPr>
      <t>Slimību profilakses un kontroles centrs</t>
    </r>
  </si>
  <si>
    <r>
      <rPr>
        <sz val="13"/>
        <color theme="1"/>
        <rFont val="Times New Roman"/>
        <family val="1"/>
      </rPr>
      <t xml:space="preserve">Pārskats: </t>
    </r>
    <r>
      <rPr>
        <b/>
        <sz val="13"/>
        <color theme="1"/>
        <rFont val="Times New Roman"/>
        <family val="1"/>
      </rPr>
      <t xml:space="preserve"> 2020.gada decembris</t>
    </r>
  </si>
  <si>
    <r>
      <rPr>
        <sz val="13"/>
        <color theme="1"/>
        <rFont val="Times New Roman"/>
        <family val="1"/>
      </rPr>
      <t xml:space="preserve">Pārskats: </t>
    </r>
    <r>
      <rPr>
        <b/>
        <sz val="13"/>
        <color theme="1"/>
        <rFont val="Times New Roman"/>
        <family val="1"/>
      </rPr>
      <t xml:space="preserve"> Izlīdzināšanas periodā 2020.gada decembris un 2021.gada janvāris, februāris</t>
    </r>
  </si>
  <si>
    <r>
      <rPr>
        <sz val="13"/>
        <color theme="1"/>
        <rFont val="Times New Roman"/>
        <family val="1"/>
      </rPr>
      <t>Pārskata mēnesis:</t>
    </r>
    <r>
      <rPr>
        <b/>
        <sz val="13"/>
        <color theme="1"/>
        <rFont val="Times New Roman"/>
        <family val="1"/>
      </rPr>
      <t xml:space="preserve"> 2021.gada Janvāris</t>
    </r>
  </si>
  <si>
    <r>
      <t>Pārskata mēnesis:</t>
    </r>
    <r>
      <rPr>
        <b/>
        <sz val="13"/>
        <color theme="1"/>
        <rFont val="Times New Roman"/>
        <family val="1"/>
      </rPr>
      <t xml:space="preserve"> 2021.gada Februāris</t>
    </r>
  </si>
  <si>
    <t>Slimību profilakses un kontroles centrs</t>
  </si>
  <si>
    <t>sistēmanalītiķis, vecākais eksperts</t>
  </si>
  <si>
    <t>vecākais sabiedrības veselības analītiķis,epidemiologs, vecākais epidemiologs</t>
  </si>
  <si>
    <t>sabiedrības veselības analītiķis</t>
  </si>
  <si>
    <t>epidemiologs, vecākais epidemiologs</t>
  </si>
  <si>
    <r>
      <rPr>
        <sz val="13"/>
        <color theme="1"/>
        <rFont val="Times New Roman"/>
        <family val="1"/>
      </rPr>
      <t xml:space="preserve">Pārskats: </t>
    </r>
    <r>
      <rPr>
        <b/>
        <sz val="13"/>
        <color theme="1"/>
        <rFont val="Times New Roman"/>
        <family val="1"/>
      </rPr>
      <t xml:space="preserve"> 2021.gada Janvāris</t>
    </r>
  </si>
  <si>
    <t>Pārskats par  darba veicējiem (ārstniecības personām) , virs normālā darba laika nostrādātām stundām, apmaksājamām stundām un izdevumiem, sakarā ar Latvijā izsludināto ārkārtējo situāciju ar mērķi ierobežot Covid-19 izplatību no 2020.gada 9.novembra *</t>
  </si>
  <si>
    <r>
      <t>Stundas likme (aprēķināta atbilstoši mēne</t>
    </r>
    <r>
      <rPr>
        <sz val="13"/>
        <rFont val="Times New Roman"/>
        <family val="1"/>
        <charset val="186"/>
      </rPr>
      <t>šalgai vai darba līgumā noteiktā stundas likme</t>
    </r>
    <r>
      <rPr>
        <sz val="13"/>
        <color indexed="8"/>
        <rFont val="Times New Roman"/>
        <family val="1"/>
        <charset val="186"/>
      </rPr>
      <t>)</t>
    </r>
    <r>
      <rPr>
        <sz val="13"/>
        <color indexed="8"/>
        <rFont val="Calibri"/>
        <family val="2"/>
        <charset val="186"/>
      </rPr>
      <t>²</t>
    </r>
  </si>
  <si>
    <r>
      <t xml:space="preserve">  līdz normālam darba laikam </t>
    </r>
    <r>
      <rPr>
        <vertAlign val="superscript"/>
        <sz val="13"/>
        <color indexed="8"/>
        <rFont val="Times New Roman"/>
        <family val="1"/>
        <charset val="186"/>
      </rPr>
      <t>1</t>
    </r>
  </si>
  <si>
    <t>Vadošais eksperts veselības aprūpes jautājumos</t>
  </si>
  <si>
    <t>Sabiedrisko attiecību nodaļas vadītāja</t>
  </si>
  <si>
    <t>Sabiedrisko attiecību nodaļas vadītāja vietniece</t>
  </si>
  <si>
    <t>Informācijas tehnoloģiju projektu attīstības nodaļas vadītāja vietniece</t>
  </si>
  <si>
    <t>Informācijas tehnoloģiju projektu attīstības nodaļas projektu vadītāja</t>
  </si>
  <si>
    <t>Informācijas tehnoloģiju projektu attīstības nodaļas sistēmanalītiķis-testētājs</t>
  </si>
  <si>
    <t xml:space="preserve">Klientu apkalpošanas centra vadītāja </t>
  </si>
  <si>
    <t>Informācijas tehnoloģiju nodaļas informācijas sistēmu administrators</t>
  </si>
  <si>
    <t>Informācijas tehnoloģiju nodaļas informācijas tehnoloģiju administrators</t>
  </si>
  <si>
    <t>Ārstniecības pakalpojumu departamenta Stacionāro pakalpojumu nodaļas vecākā eksperte</t>
  </si>
  <si>
    <t>Ārstniecības pakalpojumu departamenta Ambulatoro pakalpojumu nodaļas vecākā eksperte</t>
  </si>
  <si>
    <t>Ārstniecības pakalpojumu departamenta Ambulatoro pakalpojumu nodaļas vadītājas vietniecei</t>
  </si>
  <si>
    <t>Ārstniecības pakalpojumu departamenta Pakalpojumu attīstības nodaļas vadītājs</t>
  </si>
  <si>
    <t>Ārstniecības pakalpojumu departamenta Pakalpojumu attīstības nodaļas vadītāja vietniece</t>
  </si>
  <si>
    <t>Ārstniecības pakalpojumu departamenta direktora p.i.</t>
  </si>
  <si>
    <t>Ārstniecības pakalpojumu departamenta direktora vietnieka p.i.</t>
  </si>
  <si>
    <t>Ārstniecības pakalpojumu departamenta Stacionāro pakalpojumu nodaļas vadītāja</t>
  </si>
  <si>
    <t>Ārstniecības pakalpojumu departamenta Stacionāro pakalpojumu nodaļas vadītāja vietniece</t>
  </si>
  <si>
    <t>Zāļu un medicīnisko ierīču departamenta direktore</t>
  </si>
  <si>
    <t>Zāļu un medicīnisko ierīču departamenta direktora vietniece</t>
  </si>
  <si>
    <t>Datu pārbaldības un analīzes nodaļas vadītāja</t>
  </si>
  <si>
    <t>Datu pārbaldības un analīzes nodaļas vecākais sistēmanalītiķis</t>
  </si>
  <si>
    <t>Finanšu vadības departamenta Grāmatvedības nodaļas vadītāja-galvenā grāmatvede</t>
  </si>
  <si>
    <t>Finanšu vadības departamenta Finanšu plānošanas un analīzes nodaļas vecākā ekonomiste</t>
  </si>
  <si>
    <t>Finanšu vadības departamenta Iepirkumu nodaļas vadītājs</t>
  </si>
  <si>
    <t>Finanšu vadības departamenta Iepirkumu nodaļas vecākais iepirkumu speciālists</t>
  </si>
  <si>
    <r>
      <rPr>
        <vertAlign val="superscript"/>
        <sz val="12"/>
        <color indexed="8"/>
        <rFont val="Times New Roman"/>
        <family val="1"/>
        <charset val="186"/>
      </rPr>
      <t>1</t>
    </r>
    <r>
      <rPr>
        <sz val="12"/>
        <color indexed="8"/>
        <rFont val="Times New Roman"/>
        <family val="1"/>
        <charset val="186"/>
      </rPr>
      <t xml:space="preserve">  Normālais darba laiks (stundās) atbilstoši  darba dienu skaitam pārskata mēnesī ar dienas darba laiku, kas nepārsniedz 8 stundas. Izņemot ārstniecības personām, kuru darbs saistīts ar īpašu risku un  ja viņi šajā darbā ir nodarbināti ne mazāk kā 50 procentus no normālā dienas vai nedēļas darba laika, ir noteikta septiņu stundu darba  diena vai 35 stundu darba nedēļa (Darba Likuma 131.pants)</t>
    </r>
  </si>
  <si>
    <r>
      <rPr>
        <vertAlign val="superscript"/>
        <sz val="14"/>
        <color indexed="8"/>
        <rFont val="Times New Roman"/>
        <family val="1"/>
        <charset val="186"/>
      </rPr>
      <t>2</t>
    </r>
    <r>
      <rPr>
        <sz val="12"/>
        <color indexed="8"/>
        <rFont val="Times New Roman"/>
        <family val="1"/>
        <charset val="186"/>
      </rPr>
      <t xml:space="preserve"> Ja stundas likmes aprēķināšanai netiek izmantota "Piemērā" norādītā formula, lūdzam sniegt skaidrojumu, kā tiek noteikta stundas likme</t>
    </r>
  </si>
  <si>
    <t>* Atbilstoši 2020.gada 6.novembra MK rīkojuma Nr.655 "Par ārkārtējās situācijas izsludināšanu" 9.punktam tiek atļauts papildus virsstundu darbs un virsstundu darba apmaksai nepieciešamos papildu finanšu līdzekļus var pieprasīt no valsts budžeta programmas 02.00.00 "Līdzekļi neparedzētiem gadījumiem"</t>
  </si>
  <si>
    <t>** Iesniedzot datus pārskatam katrai ārstniecības iestādei jānodrošina, ka ikmēneša darba laika uzskaites tabelē, kura tiek apsiprināta ar iestādes vadītāja parakstu, ir iespējams izsekot Jūsu iesniegtai informācijai - darbinieka saistībai ar Covid-19</t>
  </si>
  <si>
    <t xml:space="preserve">*** Apakšpozīcijās sniedz atsevišķu informāciju par katru nodarbināto, kurš ir strādājis virsstundas sakarā ar Latvijā izsludināto ārkārtējo situāciju ar mērķi ierobežot Covid-19 izplatību </t>
  </si>
  <si>
    <t>Direktors</t>
  </si>
  <si>
    <t>Sagatavoja: Inese Mauriņa, Marita Antoneviča</t>
  </si>
  <si>
    <t>Tālr.676043726</t>
  </si>
  <si>
    <r>
      <t xml:space="preserve">Iestādes nosaukums: </t>
    </r>
    <r>
      <rPr>
        <b/>
        <sz val="13"/>
        <rFont val="Times New Roman"/>
        <family val="1"/>
      </rPr>
      <t>Nacionālais veselības dienests</t>
    </r>
  </si>
  <si>
    <r>
      <t xml:space="preserve">Periods: </t>
    </r>
    <r>
      <rPr>
        <b/>
        <sz val="13"/>
        <rFont val="Times New Roman"/>
        <family val="1"/>
      </rPr>
      <t>2021.gada februāris</t>
    </r>
  </si>
  <si>
    <t>Atalgojums atbilstoši normāla darba laikos nostrādātajām stundām no kuras rēķina stundas likmi</t>
  </si>
  <si>
    <r>
      <t xml:space="preserve">Apmaksājamā 100% piemaksa par nostrādātām virsstundām virs normālā  darba laika  (tai skaitā summētā darba laika ietvaros) </t>
    </r>
    <r>
      <rPr>
        <i/>
        <sz val="11"/>
        <color rgb="FFFF0000"/>
        <rFont val="Times New Roman"/>
        <family val="1"/>
      </rPr>
      <t>(apmaksājamā kopsumma katram darbiniekam ņemta no grāmatvedības programmas un var nesakrist ar to kopsuumu, kas tiek rēķināta pēc formulas)</t>
    </r>
  </si>
  <si>
    <t>Nacionālais veselības dienests</t>
  </si>
  <si>
    <t>Sabiedrisko attiecību nodaļas speciāliste</t>
  </si>
  <si>
    <t>Finanšu vadības departamenta direktore</t>
  </si>
  <si>
    <t>janvārī -  160 stundas</t>
  </si>
  <si>
    <t>Direktora p.i.</t>
  </si>
  <si>
    <r>
      <t xml:space="preserve">Iestādes nosaukums: </t>
    </r>
    <r>
      <rPr>
        <b/>
        <sz val="13"/>
        <color theme="1"/>
        <rFont val="Times New Roman"/>
        <family val="1"/>
      </rPr>
      <t xml:space="preserve"> Nacionālis veselības dienests</t>
    </r>
  </si>
  <si>
    <r>
      <t xml:space="preserve">Pārskata mēnesis: </t>
    </r>
    <r>
      <rPr>
        <b/>
        <sz val="13"/>
        <color theme="1"/>
        <rFont val="Times New Roman"/>
        <family val="1"/>
      </rPr>
      <t>2021.gada janvāris</t>
    </r>
  </si>
  <si>
    <t>Stundas likme (aprēķināta atbilstoši mēnešalgai vai darba līgumā noteiktā stundas likme)2</t>
  </si>
  <si>
    <t xml:space="preserve">Sabiedrisko attiecību nodaļas vadītāja </t>
  </si>
  <si>
    <t>Klientu apkalpošanas centra vadītāja</t>
  </si>
  <si>
    <t xml:space="preserve">Klientu apkalpošanas centra vadītāja vietniece </t>
  </si>
  <si>
    <t xml:space="preserve">Klientu apkalpošanas centra vecākā klientu apkalpošanas speciāliste </t>
  </si>
  <si>
    <t>Ārstniecības pakalpojumu departamenta Ambulatoro pakalpojumu nodaļas vadītāja</t>
  </si>
  <si>
    <t>Finanšu vadības departamenta Iepirkumu nodaļas iepirkumu speciālists</t>
  </si>
  <si>
    <t>novembrī  -  119  stundas (ņemot vērā laika periodu no 9.novembra - 30.novembrim)</t>
  </si>
  <si>
    <t xml:space="preserve"> decembrī -  158 stundas</t>
  </si>
  <si>
    <r>
      <t xml:space="preserve">Iestādes nosaukums: </t>
    </r>
    <r>
      <rPr>
        <b/>
        <sz val="13"/>
        <color theme="1"/>
        <rFont val="Times New Roman"/>
        <family val="1"/>
      </rPr>
      <t xml:space="preserve">Nacionālais veselības dienests  </t>
    </r>
  </si>
  <si>
    <r>
      <t xml:space="preserve">Pārskata mēnesis:  </t>
    </r>
    <r>
      <rPr>
        <b/>
        <sz val="13"/>
        <color theme="1"/>
        <rFont val="Times New Roman"/>
        <family val="1"/>
      </rPr>
      <t>2020.gada decembris</t>
    </r>
  </si>
  <si>
    <r>
      <rPr>
        <sz val="13"/>
        <color theme="1"/>
        <rFont val="Times New Roman"/>
        <family val="1"/>
      </rPr>
      <t xml:space="preserve">Pārskats: </t>
    </r>
    <r>
      <rPr>
        <b/>
        <sz val="13"/>
        <color theme="1"/>
        <rFont val="Times New Roman"/>
        <family val="1"/>
      </rPr>
      <t xml:space="preserve"> 2021.gada Februāris</t>
    </r>
  </si>
  <si>
    <t>vecākais veselības veicināšanas koordinētājs</t>
  </si>
  <si>
    <t xml:space="preserve"> sabiedrības veselības analītiķis</t>
  </si>
  <si>
    <t>sabiedrības veselības analītiķis, epidemiologs</t>
  </si>
  <si>
    <r>
      <rPr>
        <i/>
        <sz val="11"/>
        <color theme="1"/>
        <rFont val="Times New Roman"/>
        <family val="1"/>
      </rPr>
      <t>1.1.pielikums</t>
    </r>
    <r>
      <rPr>
        <sz val="11"/>
        <color theme="1"/>
        <rFont val="Times New Roman"/>
        <family val="1"/>
      </rPr>
      <t xml:space="preserve"> MK rīkojuma projekta “Par finanšu līdzekļu piešķiršanu no valsts budžeta programmas “Līdzekļi neparedzētiem gadījumiem”” anotācijai</t>
    </r>
  </si>
  <si>
    <r>
      <rPr>
        <i/>
        <sz val="13"/>
        <color theme="1"/>
        <rFont val="Times New Roman"/>
        <family val="1"/>
      </rPr>
      <t>1.2.pielikums</t>
    </r>
    <r>
      <rPr>
        <sz val="13"/>
        <color theme="1"/>
        <rFont val="Times New Roman"/>
        <family val="1"/>
        <charset val="186"/>
      </rPr>
      <t xml:space="preserve"> MK rīkojuma projekta “Par finanšu līdzekļu piešķiršanu no valsts budžeta programmas “Līdzekļi neparedzētiem gadījumiem”” anotācijai</t>
    </r>
  </si>
  <si>
    <r>
      <rPr>
        <i/>
        <sz val="13"/>
        <color theme="1"/>
        <rFont val="Times New Roman"/>
        <family val="1"/>
      </rPr>
      <t xml:space="preserve">1.3.pielikums </t>
    </r>
    <r>
      <rPr>
        <sz val="13"/>
        <color theme="1"/>
        <rFont val="Times New Roman"/>
        <family val="1"/>
        <charset val="186"/>
      </rPr>
      <t>MK rīkojuma projekta “Par finanšu līdzekļu piešķiršanu no valsts budžeta programmas “Līdzekļi neparedzētiem gadījumiem”” anotācijai</t>
    </r>
  </si>
  <si>
    <r>
      <rPr>
        <i/>
        <sz val="13"/>
        <color theme="1"/>
        <rFont val="Times New Roman"/>
        <family val="1"/>
      </rPr>
      <t>1.4.pielikums</t>
    </r>
    <r>
      <rPr>
        <sz val="13"/>
        <color theme="1"/>
        <rFont val="Times New Roman"/>
        <family val="1"/>
      </rPr>
      <t xml:space="preserve"> MK rīkojuma projekta “Par finanšu līdzekļu piešķiršanu no valsts budžeta programmas “Līdzekļi neparedzētiem gadījumiem”” anotācijai</t>
    </r>
  </si>
  <si>
    <r>
      <rPr>
        <i/>
        <sz val="11"/>
        <color theme="1"/>
        <rFont val="Calibri"/>
        <family val="2"/>
        <scheme val="minor"/>
      </rPr>
      <t xml:space="preserve">1.5.pielikums </t>
    </r>
    <r>
      <rPr>
        <sz val="11"/>
        <color theme="1"/>
        <rFont val="Calibri"/>
        <family val="2"/>
        <charset val="186"/>
        <scheme val="minor"/>
      </rPr>
      <t>MK rīkojuma projekta “Par finanšu līdzekļu piešķiršanu no valsts budžeta programmas “Līdzekļi neparedzētiem gadījumiem”” anotācijai</t>
    </r>
  </si>
  <si>
    <r>
      <rPr>
        <i/>
        <sz val="13"/>
        <color theme="1"/>
        <rFont val="Times New Roman"/>
        <family val="1"/>
      </rPr>
      <t>1.pielikums</t>
    </r>
    <r>
      <rPr>
        <sz val="13"/>
        <color theme="1"/>
        <rFont val="Times New Roman"/>
        <family val="1"/>
      </rPr>
      <t xml:space="preserve"> MK rīkojuma projekta “Par finanšu līdzekļu piešķiršanu no valsts budžeta programmas “Līdzekļi neparedzētiem gadījumiem”” anotācijai</t>
    </r>
  </si>
  <si>
    <r>
      <rPr>
        <i/>
        <sz val="13"/>
        <color theme="1"/>
        <rFont val="Times New Roman"/>
        <family val="1"/>
      </rPr>
      <t xml:space="preserve">1.6.pielikums </t>
    </r>
    <r>
      <rPr>
        <sz val="13"/>
        <color theme="1"/>
        <rFont val="Times New Roman"/>
        <family val="1"/>
      </rPr>
      <t>MK rīkojuma projekta “Par finanšu līdzekļu piešķiršanu no valsts budžeta programmas “Līdzekļi neparedzētiem gadījumiem”” anotācijai</t>
    </r>
  </si>
  <si>
    <r>
      <rPr>
        <i/>
        <sz val="13"/>
        <color theme="1"/>
        <rFont val="Times New Roman"/>
        <family val="1"/>
      </rPr>
      <t xml:space="preserve">1.7.pielikums </t>
    </r>
    <r>
      <rPr>
        <sz val="13"/>
        <color theme="1"/>
        <rFont val="Times New Roman"/>
        <family val="1"/>
      </rPr>
      <t>MK rīkojuma projekta “Par finanšu līdzekļu piešķiršanu no valsts budžeta programmas “Līdzekļi neparedzētiem gadījumiem”” anotācijai</t>
    </r>
  </si>
  <si>
    <r>
      <rPr>
        <i/>
        <sz val="13"/>
        <color theme="1"/>
        <rFont val="Times New Roman"/>
        <family val="1"/>
      </rPr>
      <t xml:space="preserve">1.8.pielikums </t>
    </r>
    <r>
      <rPr>
        <sz val="13"/>
        <color theme="1"/>
        <rFont val="Times New Roman"/>
        <family val="1"/>
        <charset val="186"/>
      </rPr>
      <t>MK rīkojuma projekta “Par finanšu līdzekļu piešķiršanu no valsts budžeta programmas “Līdzekļi neparedzētiem gadījumiem”” anotācijai</t>
    </r>
  </si>
  <si>
    <r>
      <rPr>
        <i/>
        <sz val="13"/>
        <color theme="1"/>
        <rFont val="Times New Roman"/>
        <family val="1"/>
      </rPr>
      <t xml:space="preserve">1.9.pielikums </t>
    </r>
    <r>
      <rPr>
        <sz val="13"/>
        <color theme="1"/>
        <rFont val="Times New Roman"/>
        <family val="1"/>
      </rPr>
      <t>MK rīkojuma projekta “Par finanšu līdzekļu piešķiršanu no valsts budžeta programmas “Līdzekļi neparedzētiem gadījumiem”” anotācijai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</si>
</sst>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1"/>
      <color theme="1"/>
      <name val="Calibri"/>
      <family val="2"/>
      <charset val="186"/>
      <scheme val="minor"/>
    </font>
    <font>
      <sz val="11"/>
      <color theme="1"/>
      <name val="Calibri"/>
      <family val="2"/>
      <scheme val="minor"/>
    </font>
    <font>
      <b/>
      <sz val="13"/>
      <color theme="1"/>
      <name val="Times New Roman"/>
      <family val="1"/>
      <charset val="186"/>
    </font>
    <font>
      <sz val="13"/>
      <color theme="1"/>
      <name val="Times New Roman"/>
      <family val="1"/>
      <charset val="186"/>
    </font>
    <font>
      <vertAlign val="superscript"/>
      <sz val="13"/>
      <color theme="1"/>
      <name val="Times New Roman"/>
      <family val="1"/>
      <charset val="186"/>
    </font>
    <font>
      <i/>
      <sz val="13"/>
      <color theme="1"/>
      <name val="Times New Roman"/>
      <family val="1"/>
      <charset val="186"/>
    </font>
    <font>
      <sz val="12"/>
      <color theme="1"/>
      <name val="Times New Roman"/>
      <family val="1"/>
      <charset val="186"/>
    </font>
    <font>
      <u/>
      <sz val="12"/>
      <color theme="1"/>
      <name val="Times New Roman"/>
      <family val="1"/>
      <charset val="186"/>
    </font>
    <font>
      <vertAlign val="superscript"/>
      <sz val="12"/>
      <color theme="1"/>
      <name val="Times New Roman"/>
      <family val="1"/>
      <charset val="186"/>
    </font>
    <font>
      <i/>
      <sz val="12"/>
      <color theme="1"/>
      <name val="Times New Roman"/>
      <family val="1"/>
      <charset val="186"/>
    </font>
    <font>
      <b/>
      <sz val="13"/>
      <color rgb="FFFF0000"/>
      <name val="Times New Roman"/>
      <family val="1"/>
      <charset val="186"/>
    </font>
    <font>
      <sz val="12"/>
      <color rgb="FFFF0000"/>
      <name val="Times New Roman"/>
      <family val="1"/>
      <charset val="186"/>
    </font>
    <font>
      <b/>
      <sz val="12"/>
      <color rgb="FFFF0000"/>
      <name val="Times New Roman"/>
      <family val="1"/>
      <charset val="186"/>
    </font>
    <font>
      <sz val="13"/>
      <color rgb="FFFF0000"/>
      <name val="Times New Roman"/>
      <family val="1"/>
      <charset val="186"/>
    </font>
    <font>
      <sz val="11"/>
      <color rgb="FF000000"/>
      <name val="Calibri"/>
      <family val="2"/>
      <charset val="186"/>
      <scheme val="minor"/>
    </font>
    <font>
      <vertAlign val="superscript"/>
      <sz val="14"/>
      <color theme="1"/>
      <name val="Times New Roman"/>
      <family val="1"/>
      <charset val="186"/>
    </font>
    <font>
      <u/>
      <sz val="13"/>
      <color theme="1"/>
      <name val="Times New Roman"/>
      <family val="1"/>
      <charset val="186"/>
    </font>
    <font>
      <sz val="10"/>
      <color theme="1"/>
      <name val="Times New Roman"/>
      <family val="1"/>
      <charset val="186"/>
    </font>
    <font>
      <sz val="10"/>
      <name val="Times New Roman"/>
      <family val="1"/>
      <charset val="186"/>
    </font>
    <font>
      <sz val="11"/>
      <color theme="1"/>
      <name val="Times New Roman"/>
      <family val="1"/>
      <charset val="186"/>
    </font>
    <font>
      <sz val="11"/>
      <name val="Times New Roman"/>
      <family val="1"/>
      <charset val="186"/>
    </font>
    <font>
      <vertAlign val="superscript"/>
      <sz val="11"/>
      <name val="Times New Roman"/>
      <family val="1"/>
      <charset val="186"/>
    </font>
    <font>
      <i/>
      <sz val="11"/>
      <name val="Times New Roman"/>
      <family val="1"/>
      <charset val="186"/>
    </font>
    <font>
      <b/>
      <sz val="11"/>
      <color theme="1"/>
      <name val="Times New Roman"/>
      <family val="1"/>
      <charset val="186"/>
    </font>
    <font>
      <sz val="9"/>
      <color indexed="81"/>
      <name val="Tahoma"/>
      <family val="2"/>
    </font>
    <font>
      <b/>
      <sz val="9"/>
      <color indexed="81"/>
      <name val="Tahoma"/>
      <family val="2"/>
    </font>
    <font>
      <b/>
      <sz val="11"/>
      <color theme="1"/>
      <name val="Calibri"/>
      <family val="2"/>
      <charset val="186"/>
      <scheme val="minor"/>
    </font>
    <font>
      <b/>
      <sz val="13"/>
      <color theme="1"/>
      <name val="Times New Roman"/>
      <family val="1"/>
    </font>
    <font>
      <sz val="13"/>
      <color theme="1"/>
      <name val="Times New Roman"/>
      <family val="1"/>
    </font>
    <font>
      <b/>
      <sz val="12"/>
      <color theme="1"/>
      <name val="Times New Roman"/>
      <family val="1"/>
      <charset val="186"/>
    </font>
    <font>
      <sz val="12"/>
      <name val="Times New Roman"/>
      <family val="1"/>
      <charset val="186"/>
    </font>
    <font>
      <b/>
      <sz val="12"/>
      <color theme="1"/>
      <name val="Times New Roman"/>
      <family val="1"/>
    </font>
    <font>
      <sz val="12"/>
      <name val="Times New Roman"/>
      <family val="1"/>
    </font>
    <font>
      <b/>
      <sz val="12"/>
      <name val="Times New Roman"/>
      <family val="1"/>
      <charset val="186"/>
    </font>
    <font>
      <sz val="12"/>
      <color theme="1"/>
      <name val="Times New Roman"/>
      <family val="1"/>
    </font>
    <font>
      <sz val="13"/>
      <color theme="1"/>
      <name val="Calibri"/>
      <family val="2"/>
      <charset val="186"/>
      <scheme val="minor"/>
    </font>
    <font>
      <sz val="13"/>
      <name val="Times New Roman"/>
      <family val="1"/>
      <charset val="186"/>
    </font>
    <font>
      <vertAlign val="superscript"/>
      <sz val="13"/>
      <name val="Times New Roman"/>
      <family val="1"/>
      <charset val="186"/>
    </font>
    <font>
      <i/>
      <sz val="13"/>
      <name val="Times New Roman"/>
      <family val="1"/>
      <charset val="186"/>
    </font>
    <font>
      <b/>
      <sz val="13"/>
      <name val="Times New Roman"/>
      <family val="1"/>
    </font>
    <font>
      <b/>
      <sz val="13"/>
      <name val="Times New Roman"/>
      <family val="1"/>
      <charset val="186"/>
    </font>
    <font>
      <b/>
      <sz val="13"/>
      <name val="Calibri"/>
      <family val="2"/>
      <charset val="186"/>
      <scheme val="minor"/>
    </font>
    <font>
      <sz val="13"/>
      <name val="Calibri"/>
      <family val="2"/>
      <charset val="186"/>
      <scheme val="minor"/>
    </font>
    <font>
      <b/>
      <sz val="13"/>
      <color rgb="FFFF0000"/>
      <name val="Times New Roman"/>
      <family val="1"/>
    </font>
    <font>
      <sz val="13"/>
      <name val="Times New Roman"/>
      <family val="1"/>
    </font>
    <font>
      <vertAlign val="superscript"/>
      <sz val="13"/>
      <name val="Times New Roman"/>
      <family val="1"/>
    </font>
    <font>
      <i/>
      <sz val="13"/>
      <name val="Times New Roman"/>
      <family val="1"/>
    </font>
    <font>
      <sz val="13"/>
      <color indexed="8"/>
      <name val="Times New Roman"/>
      <family val="1"/>
      <charset val="186"/>
    </font>
    <font>
      <sz val="13"/>
      <color indexed="8"/>
      <name val="Calibri"/>
      <family val="2"/>
      <charset val="186"/>
    </font>
    <font>
      <vertAlign val="superscript"/>
      <sz val="13"/>
      <color indexed="8"/>
      <name val="Times New Roman"/>
      <family val="1"/>
      <charset val="186"/>
    </font>
    <font>
      <vertAlign val="superscript"/>
      <sz val="12"/>
      <color indexed="8"/>
      <name val="Times New Roman"/>
      <family val="1"/>
      <charset val="186"/>
    </font>
    <font>
      <sz val="12"/>
      <color indexed="8"/>
      <name val="Times New Roman"/>
      <family val="1"/>
      <charset val="186"/>
    </font>
    <font>
      <vertAlign val="superscript"/>
      <sz val="14"/>
      <color indexed="8"/>
      <name val="Times New Roman"/>
      <family val="1"/>
      <charset val="186"/>
    </font>
    <font>
      <i/>
      <sz val="11"/>
      <color rgb="FFFF0000"/>
      <name val="Times New Roman"/>
      <family val="1"/>
    </font>
    <font>
      <i/>
      <sz val="11"/>
      <color theme="1"/>
      <name val="Calibri"/>
      <family val="2"/>
      <scheme val="minor"/>
    </font>
    <font>
      <i/>
      <sz val="13"/>
      <color theme="1"/>
      <name val="Times New Roman"/>
      <family val="1"/>
    </font>
    <font>
      <sz val="11"/>
      <color theme="1"/>
      <name val="Times New Roman"/>
      <family val="1"/>
    </font>
    <font>
      <i/>
      <sz val="11"/>
      <color theme="1"/>
      <name val="Times New Roman"/>
      <family val="1"/>
    </font>
  </fonts>
  <fills count="6">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84">
    <xf numFmtId="0" fontId="0" fillId="0" borderId="0" xfId="0"/>
    <xf numFmtId="0" fontId="2" fillId="0" borderId="0" xfId="0" applyFont="1"/>
    <xf numFmtId="0" fontId="3" fillId="0" borderId="0" xfId="0" applyFont="1"/>
    <xf numFmtId="0" fontId="2" fillId="2" borderId="1" xfId="0" applyFont="1" applyFill="1" applyBorder="1" applyAlignment="1">
      <alignment horizontal="right"/>
    </xf>
    <xf numFmtId="0" fontId="2" fillId="2" borderId="1" xfId="0" applyFont="1" applyFill="1" applyBorder="1"/>
    <xf numFmtId="3" fontId="2" fillId="2" borderId="1" xfId="0" applyNumberFormat="1" applyFont="1" applyFill="1" applyBorder="1"/>
    <xf numFmtId="4" fontId="2" fillId="2" borderId="1" xfId="0" applyNumberFormat="1" applyFont="1" applyFill="1" applyBorder="1"/>
    <xf numFmtId="0" fontId="3" fillId="0" borderId="1" xfId="0" applyFont="1" applyBorder="1" applyAlignment="1">
      <alignment horizontal="left" wrapText="1"/>
    </xf>
    <xf numFmtId="0" fontId="3" fillId="0" borderId="1" xfId="0" applyFont="1" applyBorder="1"/>
    <xf numFmtId="4" fontId="3" fillId="0" borderId="1" xfId="0" applyNumberFormat="1" applyFont="1" applyBorder="1"/>
    <xf numFmtId="4" fontId="3" fillId="0" borderId="1" xfId="0" applyNumberFormat="1" applyFont="1" applyFill="1" applyBorder="1"/>
    <xf numFmtId="0" fontId="6" fillId="0" borderId="1" xfId="0" applyFont="1" applyBorder="1" applyAlignment="1">
      <alignment horizontal="center" vertical="center" wrapText="1"/>
    </xf>
    <xf numFmtId="0" fontId="3" fillId="0" borderId="0" xfId="0" applyFont="1" applyAlignment="1">
      <alignment wrapText="1"/>
    </xf>
    <xf numFmtId="0" fontId="7" fillId="0" borderId="0" xfId="0" applyFont="1"/>
    <xf numFmtId="0" fontId="6" fillId="0" borderId="0" xfId="0" applyFont="1"/>
    <xf numFmtId="0" fontId="5" fillId="0" borderId="3" xfId="0" applyFont="1" applyFill="1" applyBorder="1" applyAlignment="1">
      <alignment horizontal="center" vertical="center" wrapText="1"/>
    </xf>
    <xf numFmtId="0" fontId="10" fillId="0" borderId="0" xfId="0" applyFont="1" applyAlignment="1">
      <alignment horizontal="center"/>
    </xf>
    <xf numFmtId="0" fontId="10" fillId="0" borderId="6" xfId="0" applyFont="1" applyBorder="1" applyAlignment="1">
      <alignment horizont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pplyAlignment="1">
      <alignment horizontal="left" wrapText="1"/>
    </xf>
    <xf numFmtId="0" fontId="14" fillId="0" borderId="0" xfId="0" applyFont="1" applyAlignment="1">
      <alignment vertical="center" wrapText="1"/>
    </xf>
    <xf numFmtId="0" fontId="6" fillId="0" borderId="0" xfId="0" applyFont="1" applyAlignment="1">
      <alignment horizontal="left"/>
    </xf>
    <xf numFmtId="4" fontId="3" fillId="0" borderId="1" xfId="0" applyNumberFormat="1" applyFont="1" applyBorder="1" applyAlignment="1">
      <alignment horizontal="center"/>
    </xf>
    <xf numFmtId="4" fontId="3" fillId="0" borderId="1" xfId="0" applyNumberFormat="1" applyFont="1" applyFill="1" applyBorder="1" applyAlignment="1">
      <alignment horizontal="center"/>
    </xf>
    <xf numFmtId="0" fontId="13" fillId="0" borderId="0" xfId="0" applyFont="1"/>
    <xf numFmtId="4" fontId="13" fillId="0" borderId="1" xfId="0" applyNumberFormat="1" applyFont="1" applyBorder="1" applyAlignment="1">
      <alignment horizontal="center"/>
    </xf>
    <xf numFmtId="3" fontId="3" fillId="0" borderId="1" xfId="0" applyNumberFormat="1" applyFont="1" applyBorder="1" applyAlignment="1">
      <alignment horizontal="center"/>
    </xf>
    <xf numFmtId="164" fontId="3" fillId="0" borderId="1" xfId="0" applyNumberFormat="1" applyFont="1" applyBorder="1" applyAlignment="1">
      <alignment horizontal="center"/>
    </xf>
    <xf numFmtId="164" fontId="3" fillId="0" borderId="1" xfId="0" applyNumberFormat="1" applyFont="1" applyBorder="1"/>
    <xf numFmtId="0" fontId="16" fillId="0" borderId="0" xfId="0" applyFont="1"/>
    <xf numFmtId="4" fontId="13" fillId="3" borderId="1" xfId="0" applyNumberFormat="1" applyFont="1" applyFill="1" applyBorder="1" applyAlignment="1">
      <alignment horizontal="center"/>
    </xf>
    <xf numFmtId="0" fontId="5" fillId="3" borderId="1" xfId="0" applyFont="1" applyFill="1" applyBorder="1" applyAlignment="1">
      <alignment horizontal="center" vertical="center" wrapText="1"/>
    </xf>
    <xf numFmtId="0" fontId="17" fillId="0" borderId="0" xfId="0" applyFont="1"/>
    <xf numFmtId="0" fontId="17" fillId="0" borderId="0" xfId="0" applyFont="1" applyAlignment="1">
      <alignment horizontal="left"/>
    </xf>
    <xf numFmtId="3" fontId="2" fillId="2" borderId="1" xfId="0" applyNumberFormat="1" applyFont="1" applyFill="1" applyBorder="1" applyAlignment="1">
      <alignment horizontal="center"/>
    </xf>
    <xf numFmtId="4" fontId="2" fillId="2" borderId="1" xfId="0" applyNumberFormat="1" applyFont="1" applyFill="1" applyBorder="1" applyAlignment="1">
      <alignment horizontal="center"/>
    </xf>
    <xf numFmtId="2" fontId="2" fillId="2" borderId="1" xfId="0" applyNumberFormat="1" applyFont="1" applyFill="1" applyBorder="1" applyAlignment="1">
      <alignment horizontal="center"/>
    </xf>
    <xf numFmtId="4" fontId="3" fillId="0" borderId="0" xfId="0" applyNumberFormat="1" applyFont="1"/>
    <xf numFmtId="0" fontId="2" fillId="0" borderId="0" xfId="0" applyFont="1" applyAlignment="1">
      <alignment horizontal="center" wrapText="1"/>
    </xf>
    <xf numFmtId="0" fontId="3" fillId="0" borderId="1" xfId="0" applyFont="1" applyBorder="1" applyAlignment="1">
      <alignment horizontal="center" vertical="center" wrapText="1"/>
    </xf>
    <xf numFmtId="0" fontId="19" fillId="0" borderId="0" xfId="0" applyFont="1"/>
    <xf numFmtId="0" fontId="27" fillId="0" borderId="0" xfId="0" applyFont="1"/>
    <xf numFmtId="0" fontId="0" fillId="0" borderId="0" xfId="0" applyFont="1" applyAlignment="1">
      <alignment vertical="center" wrapText="1"/>
    </xf>
    <xf numFmtId="0" fontId="2" fillId="0" borderId="1" xfId="0" applyFont="1" applyBorder="1" applyAlignment="1">
      <alignment horizontal="left" wrapText="1"/>
    </xf>
    <xf numFmtId="3" fontId="2" fillId="0" borderId="1" xfId="0" applyNumberFormat="1" applyFont="1" applyBorder="1" applyAlignment="1">
      <alignment horizontal="center"/>
    </xf>
    <xf numFmtId="4" fontId="2" fillId="0" borderId="1" xfId="0" applyNumberFormat="1" applyFont="1" applyBorder="1" applyAlignment="1">
      <alignment horizontal="center"/>
    </xf>
    <xf numFmtId="0" fontId="0" fillId="0" borderId="0" xfId="0" applyFont="1"/>
    <xf numFmtId="0" fontId="28" fillId="0" borderId="0" xfId="0" applyFont="1"/>
    <xf numFmtId="4" fontId="0" fillId="0" borderId="0" xfId="0" applyNumberFormat="1"/>
    <xf numFmtId="0" fontId="26" fillId="0" borderId="0" xfId="0" applyFont="1"/>
    <xf numFmtId="0" fontId="32" fillId="0" borderId="1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3" xfId="0" applyFont="1" applyBorder="1" applyAlignment="1">
      <alignment horizontal="center" vertical="center" wrapText="1"/>
    </xf>
    <xf numFmtId="3" fontId="31" fillId="5" borderId="12" xfId="0" applyNumberFormat="1" applyFont="1" applyFill="1" applyBorder="1" applyAlignment="1">
      <alignment horizontal="right" vertical="center"/>
    </xf>
    <xf numFmtId="3" fontId="31" fillId="5" borderId="1" xfId="0" applyNumberFormat="1" applyFont="1" applyFill="1" applyBorder="1" applyAlignment="1">
      <alignment horizontal="right" vertical="center"/>
    </xf>
    <xf numFmtId="3" fontId="31" fillId="5" borderId="13" xfId="0" applyNumberFormat="1" applyFont="1" applyFill="1" applyBorder="1" applyAlignment="1">
      <alignment horizontal="right" vertical="center"/>
    </xf>
    <xf numFmtId="0" fontId="30" fillId="0" borderId="12" xfId="0" applyFont="1" applyBorder="1" applyAlignment="1">
      <alignment horizontal="right"/>
    </xf>
    <xf numFmtId="0" fontId="30" fillId="0" borderId="13" xfId="0" applyFont="1" applyBorder="1"/>
    <xf numFmtId="3" fontId="34" fillId="0" borderId="12" xfId="0" applyNumberFormat="1" applyFont="1" applyBorder="1" applyAlignment="1">
      <alignment horizontal="right" vertical="center"/>
    </xf>
    <xf numFmtId="3" fontId="34" fillId="0" borderId="1" xfId="0" applyNumberFormat="1" applyFont="1" applyBorder="1" applyAlignment="1">
      <alignment horizontal="right" vertical="center"/>
    </xf>
    <xf numFmtId="0" fontId="35" fillId="0" borderId="0" xfId="0" applyFont="1"/>
    <xf numFmtId="0" fontId="39" fillId="0" borderId="1" xfId="0" applyFont="1" applyBorder="1" applyAlignment="1">
      <alignment horizontal="left" wrapText="1"/>
    </xf>
    <xf numFmtId="3" fontId="27" fillId="0" borderId="1" xfId="0" applyNumberFormat="1" applyFont="1" applyBorder="1" applyAlignment="1">
      <alignment horizontal="center"/>
    </xf>
    <xf numFmtId="0" fontId="27" fillId="0" borderId="1" xfId="0" applyFont="1" applyBorder="1" applyAlignment="1">
      <alignment horizontal="center"/>
    </xf>
    <xf numFmtId="4" fontId="27" fillId="0" borderId="1" xfId="0" applyNumberFormat="1" applyFont="1" applyBorder="1" applyAlignment="1">
      <alignment horizontal="center"/>
    </xf>
    <xf numFmtId="0" fontId="3" fillId="0" borderId="1" xfId="0" applyFont="1" applyBorder="1" applyAlignment="1">
      <alignment horizontal="center"/>
    </xf>
    <xf numFmtId="1" fontId="3" fillId="0" borderId="1" xfId="0" applyNumberFormat="1" applyFont="1" applyBorder="1" applyAlignment="1">
      <alignment horizontal="center"/>
    </xf>
    <xf numFmtId="0" fontId="3" fillId="0" borderId="1" xfId="0" applyFont="1" applyFill="1" applyBorder="1" applyAlignment="1">
      <alignment horizontal="left" wrapText="1"/>
    </xf>
    <xf numFmtId="0" fontId="3" fillId="0" borderId="1" xfId="0" applyFont="1" applyFill="1" applyBorder="1" applyAlignment="1">
      <alignment horizontal="center"/>
    </xf>
    <xf numFmtId="1"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0" fontId="35" fillId="0" borderId="0" xfId="0" applyFont="1" applyFill="1"/>
    <xf numFmtId="0" fontId="39" fillId="0" borderId="1" xfId="0" applyFont="1" applyFill="1" applyBorder="1" applyAlignment="1">
      <alignment horizontal="left" wrapText="1"/>
    </xf>
    <xf numFmtId="3" fontId="27" fillId="0" borderId="1" xfId="0" applyNumberFormat="1" applyFont="1" applyFill="1" applyBorder="1" applyAlignment="1">
      <alignment horizontal="center"/>
    </xf>
    <xf numFmtId="0" fontId="27" fillId="0" borderId="1" xfId="0" applyFont="1" applyFill="1" applyBorder="1" applyAlignment="1">
      <alignment horizontal="center"/>
    </xf>
    <xf numFmtId="4" fontId="27" fillId="0" borderId="1" xfId="0" applyNumberFormat="1" applyFont="1" applyFill="1" applyBorder="1" applyAlignment="1">
      <alignment horizontal="center"/>
    </xf>
    <xf numFmtId="0" fontId="40" fillId="0" borderId="1" xfId="0" applyFont="1" applyFill="1" applyBorder="1" applyAlignment="1">
      <alignment horizontal="left" wrapText="1"/>
    </xf>
    <xf numFmtId="3" fontId="40" fillId="0" borderId="1" xfId="0" applyNumberFormat="1" applyFont="1" applyFill="1" applyBorder="1" applyAlignment="1">
      <alignment horizontal="center"/>
    </xf>
    <xf numFmtId="0" fontId="40" fillId="0" borderId="1" xfId="0" applyFont="1" applyFill="1" applyBorder="1" applyAlignment="1">
      <alignment horizontal="center"/>
    </xf>
    <xf numFmtId="4" fontId="40" fillId="0" borderId="1" xfId="0" applyNumberFormat="1" applyFont="1" applyFill="1" applyBorder="1" applyAlignment="1">
      <alignment horizontal="center"/>
    </xf>
    <xf numFmtId="0" fontId="41" fillId="0" borderId="0" xfId="0" applyFont="1" applyFill="1"/>
    <xf numFmtId="3" fontId="3" fillId="3" borderId="1" xfId="0" applyNumberFormat="1" applyFont="1" applyFill="1" applyBorder="1" applyAlignment="1">
      <alignment horizontal="center"/>
    </xf>
    <xf numFmtId="0" fontId="3" fillId="0" borderId="8" xfId="0" applyFont="1" applyBorder="1" applyAlignment="1">
      <alignment horizontal="left" wrapText="1"/>
    </xf>
    <xf numFmtId="0" fontId="3" fillId="0" borderId="8" xfId="0" applyFont="1" applyBorder="1" applyAlignment="1">
      <alignment horizontal="center"/>
    </xf>
    <xf numFmtId="1" fontId="3" fillId="0" borderId="8" xfId="0" applyNumberFormat="1" applyFont="1" applyBorder="1" applyAlignment="1">
      <alignment horizontal="center"/>
    </xf>
    <xf numFmtId="3" fontId="3" fillId="0" borderId="8" xfId="0" applyNumberFormat="1" applyFont="1" applyBorder="1" applyAlignment="1">
      <alignment horizontal="center"/>
    </xf>
    <xf numFmtId="4" fontId="3" fillId="0" borderId="8" xfId="0" applyNumberFormat="1" applyFont="1" applyBorder="1" applyAlignment="1">
      <alignment horizontal="center"/>
    </xf>
    <xf numFmtId="4" fontId="3" fillId="0" borderId="8" xfId="0" applyNumberFormat="1" applyFont="1" applyFill="1" applyBorder="1" applyAlignment="1">
      <alignment horizontal="center"/>
    </xf>
    <xf numFmtId="0" fontId="3" fillId="0" borderId="0" xfId="0" applyFont="1" applyAlignment="1">
      <alignment horizontal="left"/>
    </xf>
    <xf numFmtId="0" fontId="42" fillId="0" borderId="0" xfId="0" applyFont="1"/>
    <xf numFmtId="0" fontId="42" fillId="0" borderId="0" xfId="0" applyFont="1" applyAlignment="1">
      <alignment vertical="center" wrapText="1"/>
    </xf>
    <xf numFmtId="0" fontId="43" fillId="0" borderId="6" xfId="0" applyFont="1" applyBorder="1" applyAlignment="1">
      <alignment horizontal="center"/>
    </xf>
    <xf numFmtId="0" fontId="43" fillId="0" borderId="0" xfId="0" applyFont="1" applyAlignment="1">
      <alignment horizontal="center"/>
    </xf>
    <xf numFmtId="0" fontId="28" fillId="0" borderId="1" xfId="0" applyFont="1" applyBorder="1" applyAlignment="1">
      <alignment horizontal="center" vertical="center" wrapText="1"/>
    </xf>
    <xf numFmtId="0" fontId="27" fillId="2" borderId="1" xfId="0" applyFont="1" applyFill="1" applyBorder="1" applyAlignment="1">
      <alignment horizontal="right"/>
    </xf>
    <xf numFmtId="0" fontId="28" fillId="0" borderId="1" xfId="0" applyFont="1" applyBorder="1" applyAlignment="1">
      <alignment horizontal="left" wrapText="1"/>
    </xf>
    <xf numFmtId="0" fontId="28" fillId="0" borderId="1" xfId="0" applyFont="1" applyBorder="1"/>
    <xf numFmtId="4" fontId="28" fillId="0" borderId="1" xfId="0" applyNumberFormat="1" applyFont="1" applyBorder="1"/>
    <xf numFmtId="49" fontId="28" fillId="0" borderId="1" xfId="0" applyNumberFormat="1" applyFont="1" applyBorder="1" applyAlignment="1">
      <alignment horizontal="left"/>
    </xf>
    <xf numFmtId="49" fontId="28" fillId="0" borderId="16" xfId="0" applyNumberFormat="1" applyFont="1" applyBorder="1" applyAlignment="1">
      <alignment horizontal="left" wrapText="1"/>
    </xf>
    <xf numFmtId="49" fontId="28" fillId="0" borderId="1" xfId="0" applyNumberFormat="1" applyFont="1" applyBorder="1" applyAlignment="1">
      <alignment horizontal="left" wrapText="1"/>
    </xf>
    <xf numFmtId="49" fontId="28" fillId="0" borderId="16" xfId="0" applyNumberFormat="1" applyFont="1" applyBorder="1" applyAlignment="1">
      <alignment horizontal="left"/>
    </xf>
    <xf numFmtId="3" fontId="27" fillId="2" borderId="1" xfId="0" applyNumberFormat="1" applyFont="1" applyFill="1" applyBorder="1" applyAlignment="1">
      <alignment horizontal="right"/>
    </xf>
    <xf numFmtId="4" fontId="27" fillId="2" borderId="1" xfId="0" applyNumberFormat="1" applyFont="1" applyFill="1" applyBorder="1" applyAlignment="1">
      <alignment horizontal="right"/>
    </xf>
    <xf numFmtId="0" fontId="36" fillId="0" borderId="0" xfId="0" applyFont="1"/>
    <xf numFmtId="0" fontId="36" fillId="0" borderId="1" xfId="0" applyFont="1" applyBorder="1" applyAlignment="1">
      <alignment horizontal="left" wrapText="1"/>
    </xf>
    <xf numFmtId="0" fontId="3" fillId="3" borderId="1" xfId="0" applyFont="1" applyFill="1" applyBorder="1"/>
    <xf numFmtId="4" fontId="3" fillId="3" borderId="1" xfId="0" applyNumberFormat="1" applyFont="1" applyFill="1" applyBorder="1"/>
    <xf numFmtId="0" fontId="36" fillId="0" borderId="1" xfId="0" applyFont="1" applyBorder="1" applyAlignment="1">
      <alignment horizontal="left" vertical="top" wrapText="1"/>
    </xf>
    <xf numFmtId="0" fontId="18" fillId="0" borderId="0" xfId="0" applyFont="1"/>
    <xf numFmtId="1" fontId="2" fillId="2" borderId="1" xfId="0" applyNumberFormat="1" applyFont="1" applyFill="1" applyBorder="1"/>
    <xf numFmtId="0" fontId="36" fillId="0" borderId="1" xfId="0" applyFont="1" applyBorder="1" applyAlignment="1">
      <alignment horizontal="left" vertical="center" wrapText="1"/>
    </xf>
    <xf numFmtId="0" fontId="36" fillId="0" borderId="1" xfId="0" applyFont="1" applyFill="1" applyBorder="1" applyAlignment="1">
      <alignment horizontal="left" vertical="center" wrapText="1"/>
    </xf>
    <xf numFmtId="0" fontId="3" fillId="0" borderId="0" xfId="0" applyFont="1" applyFill="1"/>
    <xf numFmtId="0" fontId="36" fillId="0" borderId="1" xfId="0" applyFont="1" applyBorder="1" applyAlignment="1">
      <alignment vertical="center" wrapText="1"/>
    </xf>
    <xf numFmtId="0" fontId="30" fillId="0" borderId="0" xfId="0" applyFont="1"/>
    <xf numFmtId="0" fontId="30" fillId="0" borderId="0" xfId="0" applyFont="1" applyAlignment="1">
      <alignment horizontal="left"/>
    </xf>
    <xf numFmtId="3" fontId="31" fillId="0" borderId="13" xfId="0" applyNumberFormat="1" applyFont="1" applyBorder="1" applyAlignment="1">
      <alignment horizontal="right" vertical="center"/>
    </xf>
    <xf numFmtId="4" fontId="35" fillId="0" borderId="0" xfId="0" applyNumberFormat="1" applyFont="1"/>
    <xf numFmtId="0" fontId="6" fillId="0" borderId="0" xfId="0" applyFont="1" applyAlignment="1">
      <alignment horizontal="left"/>
    </xf>
    <xf numFmtId="2" fontId="3" fillId="0" borderId="1" xfId="0" applyNumberFormat="1" applyFont="1" applyBorder="1"/>
    <xf numFmtId="49" fontId="3" fillId="0" borderId="17" xfId="0" applyNumberFormat="1" applyFont="1" applyBorder="1" applyAlignment="1">
      <alignment horizontal="left" wrapText="1"/>
    </xf>
    <xf numFmtId="49" fontId="3" fillId="0" borderId="5" xfId="0" applyNumberFormat="1" applyFont="1" applyBorder="1" applyAlignment="1">
      <alignment horizontal="left"/>
    </xf>
    <xf numFmtId="0" fontId="3" fillId="0" borderId="1" xfId="0" applyFont="1" applyFill="1" applyBorder="1"/>
    <xf numFmtId="2" fontId="3" fillId="0" borderId="1" xfId="0" applyNumberFormat="1" applyFont="1" applyFill="1" applyBorder="1"/>
    <xf numFmtId="0" fontId="12" fillId="0" borderId="0" xfId="0" applyFont="1" applyAlignment="1">
      <alignment horizontal="left" wrapText="1"/>
    </xf>
    <xf numFmtId="0" fontId="11" fillId="0" borderId="0" xfId="0" applyFont="1" applyAlignment="1">
      <alignment horizontal="left"/>
    </xf>
    <xf numFmtId="0" fontId="2" fillId="0" borderId="0" xfId="0" applyFont="1" applyAlignment="1">
      <alignment horizontal="center" wrapText="1"/>
    </xf>
    <xf numFmtId="0" fontId="9" fillId="0" borderId="0" xfId="0" applyFont="1" applyAlignment="1">
      <alignment horizontal="right"/>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Alignment="1">
      <alignment horizontal="left" wrapText="1"/>
    </xf>
    <xf numFmtId="0" fontId="30" fillId="0" borderId="9" xfId="0" applyFont="1" applyBorder="1" applyAlignment="1">
      <alignment horizontal="center"/>
    </xf>
    <xf numFmtId="0" fontId="30" fillId="0" borderId="10" xfId="0" applyFont="1" applyBorder="1" applyAlignment="1">
      <alignment horizontal="center"/>
    </xf>
    <xf numFmtId="0" fontId="30" fillId="0" borderId="12" xfId="0" applyFont="1" applyBorder="1" applyAlignment="1">
      <alignment horizontal="center"/>
    </xf>
    <xf numFmtId="0" fontId="30" fillId="0" borderId="13" xfId="0" applyFont="1" applyBorder="1" applyAlignment="1">
      <alignment horizontal="center"/>
    </xf>
    <xf numFmtId="0" fontId="31" fillId="0" borderId="9" xfId="0" applyFont="1" applyBorder="1" applyAlignment="1">
      <alignment horizontal="center" vertical="center"/>
    </xf>
    <xf numFmtId="0" fontId="31" fillId="0" borderId="11" xfId="0" applyFont="1" applyBorder="1" applyAlignment="1">
      <alignment horizontal="center" vertical="center"/>
    </xf>
    <xf numFmtId="0" fontId="31" fillId="0" borderId="10" xfId="0" applyFont="1" applyBorder="1" applyAlignment="1">
      <alignment horizontal="center" vertical="center"/>
    </xf>
    <xf numFmtId="0" fontId="33" fillId="5" borderId="14" xfId="0" applyFont="1" applyFill="1" applyBorder="1" applyAlignment="1">
      <alignment horizontal="right" vertical="center" wrapText="1"/>
    </xf>
    <xf numFmtId="0" fontId="33" fillId="5" borderId="15" xfId="0" applyFont="1" applyFill="1" applyBorder="1" applyAlignment="1">
      <alignment horizontal="right" vertical="center" wrapText="1"/>
    </xf>
    <xf numFmtId="0" fontId="28" fillId="0" borderId="0" xfId="0" applyFont="1" applyAlignment="1">
      <alignment horizontal="right" wrapText="1"/>
    </xf>
    <xf numFmtId="0" fontId="56" fillId="0" borderId="0" xfId="0" applyFont="1" applyAlignment="1">
      <alignment horizontal="right" wrapText="1"/>
    </xf>
    <xf numFmtId="0" fontId="38" fillId="3" borderId="1" xfId="0" applyFont="1" applyFill="1" applyBorder="1" applyAlignment="1">
      <alignment horizontal="center" vertical="center" wrapText="1"/>
    </xf>
    <xf numFmtId="0" fontId="3" fillId="0" borderId="0" xfId="0" applyFont="1" applyAlignment="1">
      <alignment horizontal="left" wrapText="1"/>
    </xf>
    <xf numFmtId="0" fontId="36" fillId="0" borderId="0" xfId="0" applyFont="1" applyAlignment="1">
      <alignment horizontal="left" wrapText="1"/>
    </xf>
    <xf numFmtId="0" fontId="36" fillId="0" borderId="0" xfId="0" applyFont="1" applyAlignment="1">
      <alignment horizontal="left"/>
    </xf>
    <xf numFmtId="0" fontId="5" fillId="0" borderId="0" xfId="0" applyFont="1" applyAlignment="1">
      <alignment horizontal="right"/>
    </xf>
    <xf numFmtId="0" fontId="36" fillId="3" borderId="1"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 fillId="4" borderId="0" xfId="0" applyFont="1" applyFill="1" applyBorder="1" applyAlignment="1">
      <alignment horizontal="left" wrapText="1"/>
    </xf>
    <xf numFmtId="0" fontId="3" fillId="0" borderId="0" xfId="0" applyFont="1" applyAlignment="1">
      <alignment horizontal="right" wrapText="1"/>
    </xf>
    <xf numFmtId="0" fontId="29" fillId="0" borderId="0" xfId="0" applyFont="1" applyAlignment="1">
      <alignment horizontal="left" wrapText="1"/>
    </xf>
    <xf numFmtId="0" fontId="6" fillId="0" borderId="0" xfId="0" applyFont="1" applyAlignment="1">
      <alignment horizontal="left"/>
    </xf>
    <xf numFmtId="0" fontId="19"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27" fillId="0" borderId="0" xfId="0" applyFont="1" applyAlignment="1">
      <alignment horizontal="center" wrapText="1"/>
    </xf>
    <xf numFmtId="0" fontId="28" fillId="0" borderId="1" xfId="0" applyFont="1" applyBorder="1" applyAlignment="1">
      <alignment horizontal="center" vertical="center" wrapText="1"/>
    </xf>
    <xf numFmtId="0" fontId="46"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1" fillId="0" borderId="0" xfId="0" applyFont="1" applyAlignment="1">
      <alignment horizontal="right" wrapText="1"/>
    </xf>
    <xf numFmtId="0" fontId="0" fillId="0" borderId="0" xfId="0" applyAlignment="1">
      <alignment horizontal="right" wrapText="1"/>
    </xf>
    <xf numFmtId="0" fontId="33" fillId="0" borderId="0" xfId="0" applyFont="1" applyAlignment="1">
      <alignment horizontal="left" wrapText="1"/>
    </xf>
    <xf numFmtId="0" fontId="30" fillId="0" borderId="0" xfId="0" applyFont="1" applyAlignment="1">
      <alignment horizontal="left"/>
    </xf>
    <xf numFmtId="0" fontId="5"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8"/>
  <sheetViews>
    <sheetView topLeftCell="A4" zoomScale="70" zoomScaleNormal="70" workbookViewId="0">
      <pane ySplit="8" topLeftCell="A12" activePane="bottomLeft" state="frozen"/>
      <selection activeCell="A4" sqref="A4"/>
      <selection pane="bottomLeft" activeCell="D166" sqref="D166"/>
    </sheetView>
  </sheetViews>
  <sheetFormatPr defaultColWidth="9.140625" defaultRowHeight="16.5" x14ac:dyDescent="0.25"/>
  <cols>
    <col min="1" max="1" width="42.7109375" style="2" customWidth="1"/>
    <col min="2" max="2" width="8.42578125" style="2" customWidth="1"/>
    <col min="3" max="3" width="15.28515625" style="2" customWidth="1"/>
    <col min="4" max="4" width="14.5703125" style="2" customWidth="1"/>
    <col min="5" max="5" width="14.7109375" style="2" customWidth="1"/>
    <col min="6" max="6" width="18.42578125" style="2" customWidth="1"/>
    <col min="7" max="9" width="20.140625" style="2" customWidth="1"/>
    <col min="10" max="10" width="23.42578125" style="2" customWidth="1"/>
    <col min="11" max="11" width="26.85546875" style="2" customWidth="1"/>
    <col min="12" max="16384" width="9.140625" style="2"/>
  </cols>
  <sheetData>
    <row r="1" spans="1:11" x14ac:dyDescent="0.25">
      <c r="J1" s="129"/>
      <c r="K1" s="129"/>
    </row>
    <row r="2" spans="1:11" s="1" customFormat="1" ht="39.75" customHeight="1" x14ac:dyDescent="0.25">
      <c r="A2" s="128" t="s">
        <v>23</v>
      </c>
      <c r="B2" s="128"/>
      <c r="C2" s="128"/>
      <c r="D2" s="128"/>
      <c r="E2" s="128"/>
      <c r="F2" s="128"/>
      <c r="G2" s="128"/>
      <c r="H2" s="128"/>
      <c r="I2" s="128"/>
      <c r="J2" s="128"/>
      <c r="K2" s="128"/>
    </row>
    <row r="4" spans="1:11" x14ac:dyDescent="0.25">
      <c r="A4" s="2" t="s">
        <v>79</v>
      </c>
    </row>
    <row r="5" spans="1:11" x14ac:dyDescent="0.25">
      <c r="A5" s="30" t="s">
        <v>114</v>
      </c>
    </row>
    <row r="6" spans="1:11" x14ac:dyDescent="0.25">
      <c r="F6" s="17"/>
      <c r="J6" s="16"/>
    </row>
    <row r="7" spans="1:11" ht="45.75" customHeight="1" x14ac:dyDescent="0.25">
      <c r="A7" s="130"/>
      <c r="B7" s="130" t="s">
        <v>78</v>
      </c>
      <c r="C7" s="130" t="s">
        <v>17</v>
      </c>
      <c r="D7" s="130" t="s">
        <v>19</v>
      </c>
      <c r="E7" s="130"/>
      <c r="F7" s="130"/>
      <c r="G7" s="131" t="s">
        <v>5</v>
      </c>
      <c r="H7" s="132"/>
      <c r="I7" s="132"/>
      <c r="J7" s="133"/>
      <c r="K7" s="134" t="s">
        <v>7</v>
      </c>
    </row>
    <row r="8" spans="1:11" ht="24" customHeight="1" x14ac:dyDescent="0.25">
      <c r="A8" s="130"/>
      <c r="B8" s="130"/>
      <c r="C8" s="130"/>
      <c r="D8" s="135" t="s">
        <v>1</v>
      </c>
      <c r="E8" s="135" t="s">
        <v>3</v>
      </c>
      <c r="F8" s="137" t="s">
        <v>26</v>
      </c>
      <c r="G8" s="138" t="s">
        <v>1</v>
      </c>
      <c r="H8" s="18"/>
      <c r="I8" s="18"/>
      <c r="J8" s="15" t="s">
        <v>9</v>
      </c>
      <c r="K8" s="134"/>
    </row>
    <row r="9" spans="1:11" ht="125.45" customHeight="1" x14ac:dyDescent="0.25">
      <c r="A9" s="130"/>
      <c r="B9" s="130"/>
      <c r="C9" s="130"/>
      <c r="D9" s="136"/>
      <c r="E9" s="136"/>
      <c r="F9" s="137"/>
      <c r="G9" s="138"/>
      <c r="H9" s="19" t="s">
        <v>10</v>
      </c>
      <c r="I9" s="19" t="s">
        <v>24</v>
      </c>
      <c r="J9" s="32" t="s">
        <v>20</v>
      </c>
      <c r="K9" s="134"/>
    </row>
    <row r="10" spans="1:11" ht="20.25" customHeight="1" x14ac:dyDescent="0.25">
      <c r="A10" s="11">
        <v>1</v>
      </c>
      <c r="C10" s="11">
        <v>6</v>
      </c>
      <c r="D10" s="11" t="s">
        <v>21</v>
      </c>
      <c r="E10" s="11">
        <v>8</v>
      </c>
      <c r="F10" s="11">
        <v>9</v>
      </c>
      <c r="G10" s="11" t="s">
        <v>27</v>
      </c>
      <c r="H10" s="11">
        <v>11</v>
      </c>
      <c r="I10" s="11">
        <v>12</v>
      </c>
      <c r="J10" s="11">
        <v>13</v>
      </c>
      <c r="K10" s="11" t="s">
        <v>22</v>
      </c>
    </row>
    <row r="11" spans="1:11" s="1" customFormat="1" ht="26.25" customHeight="1" x14ac:dyDescent="0.25">
      <c r="A11" s="3" t="s">
        <v>0</v>
      </c>
      <c r="C11" s="4"/>
      <c r="D11" s="4"/>
      <c r="E11" s="5"/>
      <c r="F11" s="5"/>
      <c r="G11" s="6"/>
      <c r="H11" s="6"/>
      <c r="I11" s="6"/>
      <c r="J11" s="6"/>
      <c r="K11" s="6"/>
    </row>
    <row r="12" spans="1:11" ht="37.5" hidden="1" customHeight="1" x14ac:dyDescent="0.25">
      <c r="A12" s="7" t="s">
        <v>13</v>
      </c>
      <c r="C12" s="8"/>
      <c r="D12" s="8"/>
      <c r="E12" s="8"/>
      <c r="F12" s="8"/>
      <c r="G12" s="9"/>
      <c r="H12" s="9"/>
      <c r="I12" s="9"/>
      <c r="J12" s="8"/>
      <c r="K12" s="10"/>
    </row>
    <row r="13" spans="1:11" ht="18.75" hidden="1" customHeight="1" x14ac:dyDescent="0.25">
      <c r="A13" s="7" t="s">
        <v>11</v>
      </c>
      <c r="C13" s="8"/>
      <c r="D13" s="8"/>
      <c r="E13" s="8"/>
      <c r="F13" s="8"/>
      <c r="G13" s="9"/>
      <c r="H13" s="9"/>
      <c r="I13" s="9"/>
      <c r="J13" s="8"/>
      <c r="K13" s="10"/>
    </row>
    <row r="14" spans="1:11" ht="19.5" hidden="1" customHeight="1" x14ac:dyDescent="0.25">
      <c r="A14" s="7" t="s">
        <v>11</v>
      </c>
      <c r="C14" s="8"/>
      <c r="D14" s="8"/>
      <c r="E14" s="8"/>
      <c r="F14" s="8"/>
      <c r="G14" s="9"/>
      <c r="H14" s="9"/>
      <c r="I14" s="9"/>
      <c r="J14" s="8"/>
      <c r="K14" s="10"/>
    </row>
    <row r="15" spans="1:11" ht="49.5" hidden="1" customHeight="1" x14ac:dyDescent="0.25">
      <c r="A15" s="7" t="s">
        <v>14</v>
      </c>
      <c r="C15" s="8"/>
      <c r="D15" s="8"/>
      <c r="E15" s="8"/>
      <c r="F15" s="8"/>
      <c r="G15" s="9"/>
      <c r="H15" s="9"/>
      <c r="I15" s="9"/>
      <c r="J15" s="10"/>
      <c r="K15" s="9"/>
    </row>
    <row r="16" spans="1:11" hidden="1" x14ac:dyDescent="0.25">
      <c r="A16" s="7" t="s">
        <v>11</v>
      </c>
      <c r="C16" s="8"/>
      <c r="D16" s="8"/>
      <c r="E16" s="8"/>
      <c r="F16" s="8"/>
      <c r="G16" s="9"/>
      <c r="H16" s="9"/>
      <c r="I16" s="9"/>
      <c r="J16" s="10"/>
      <c r="K16" s="9"/>
    </row>
    <row r="17" spans="1:11" hidden="1" x14ac:dyDescent="0.25">
      <c r="A17" s="7" t="s">
        <v>11</v>
      </c>
      <c r="C17" s="8"/>
      <c r="D17" s="8"/>
      <c r="E17" s="8"/>
      <c r="F17" s="8"/>
      <c r="G17" s="9"/>
      <c r="H17" s="9"/>
      <c r="I17" s="9"/>
      <c r="J17" s="10"/>
      <c r="K17" s="9"/>
    </row>
    <row r="18" spans="1:11" ht="64.5" hidden="1" customHeight="1" x14ac:dyDescent="0.25">
      <c r="A18" s="7" t="s">
        <v>15</v>
      </c>
      <c r="C18" s="8"/>
      <c r="D18" s="8"/>
      <c r="E18" s="8"/>
      <c r="F18" s="8"/>
      <c r="G18" s="9"/>
      <c r="H18" s="9"/>
      <c r="I18" s="9"/>
      <c r="J18" s="10"/>
      <c r="K18" s="9"/>
    </row>
    <row r="19" spans="1:11" hidden="1" x14ac:dyDescent="0.25">
      <c r="A19" s="7" t="s">
        <v>11</v>
      </c>
      <c r="C19" s="8"/>
      <c r="D19" s="8"/>
      <c r="E19" s="8"/>
      <c r="F19" s="8"/>
      <c r="G19" s="9"/>
      <c r="H19" s="9"/>
      <c r="I19" s="9"/>
      <c r="J19" s="10"/>
      <c r="K19" s="9"/>
    </row>
    <row r="20" spans="1:11" hidden="1" x14ac:dyDescent="0.25">
      <c r="A20" s="7" t="s">
        <v>11</v>
      </c>
      <c r="C20" s="8"/>
      <c r="D20" s="8"/>
      <c r="E20" s="8"/>
      <c r="F20" s="8"/>
      <c r="G20" s="9"/>
      <c r="H20" s="9"/>
      <c r="I20" s="9"/>
      <c r="J20" s="10"/>
      <c r="K20" s="9"/>
    </row>
    <row r="21" spans="1:11" ht="36" customHeight="1" x14ac:dyDescent="0.25">
      <c r="A21" s="20" t="s">
        <v>16</v>
      </c>
      <c r="B21" s="25"/>
      <c r="C21" s="26">
        <f>SUM(C22:C93)</f>
        <v>72</v>
      </c>
      <c r="D21" s="26">
        <f t="shared" ref="D21:K21" si="0">SUM(D22:D93)</f>
        <v>14009.85446005994</v>
      </c>
      <c r="E21" s="26">
        <f t="shared" si="0"/>
        <v>12066.400000000003</v>
      </c>
      <c r="F21" s="26">
        <f t="shared" si="0"/>
        <v>1943.4544600599384</v>
      </c>
      <c r="G21" s="26">
        <f t="shared" si="0"/>
        <v>129988.61326544163</v>
      </c>
      <c r="H21" s="26">
        <f t="shared" si="0"/>
        <v>96197.39</v>
      </c>
      <c r="I21" s="26"/>
      <c r="J21" s="31">
        <f t="shared" si="0"/>
        <v>33791.223265441571</v>
      </c>
      <c r="K21" s="26">
        <f t="shared" si="0"/>
        <v>41931.52895008646</v>
      </c>
    </row>
    <row r="22" spans="1:11" ht="33" x14ac:dyDescent="0.25">
      <c r="A22" s="7" t="s">
        <v>29</v>
      </c>
      <c r="C22" s="27">
        <v>1</v>
      </c>
      <c r="D22" s="23">
        <f>F22+E22</f>
        <v>275.00026715239829</v>
      </c>
      <c r="E22" s="23">
        <v>176</v>
      </c>
      <c r="F22" s="28">
        <v>99.000267152398308</v>
      </c>
      <c r="G22" s="23">
        <f>H22+J22</f>
        <v>3499.88</v>
      </c>
      <c r="H22" s="23">
        <v>1647</v>
      </c>
      <c r="I22" s="23">
        <f>H22/E22</f>
        <v>9.357954545454545</v>
      </c>
      <c r="J22" s="24">
        <f>I22*F22*2</f>
        <v>1852.88</v>
      </c>
      <c r="K22" s="23">
        <f>J22*1.2409</f>
        <v>2299.2387920000001</v>
      </c>
    </row>
    <row r="23" spans="1:11" x14ac:dyDescent="0.25">
      <c r="A23" s="7" t="s">
        <v>30</v>
      </c>
      <c r="C23" s="27">
        <v>1</v>
      </c>
      <c r="D23" s="23">
        <f t="shared" ref="D23:D86" si="1">F23+E23</f>
        <v>274.00344542772859</v>
      </c>
      <c r="E23" s="23">
        <v>176</v>
      </c>
      <c r="F23" s="28">
        <v>98.003445427728622</v>
      </c>
      <c r="G23" s="23">
        <f t="shared" ref="G23:G86" si="2">H23+J23</f>
        <v>3582.6800000000003</v>
      </c>
      <c r="H23" s="23">
        <v>1695</v>
      </c>
      <c r="I23" s="23">
        <f t="shared" ref="I23:I86" si="3">H23/E23</f>
        <v>9.6306818181818183</v>
      </c>
      <c r="J23" s="24">
        <f t="shared" ref="J23:J86" si="4">I23*F23*2</f>
        <v>1887.6800000000003</v>
      </c>
      <c r="K23" s="23">
        <f t="shared" ref="K23:K86" si="5">J23*1.2409</f>
        <v>2342.4221120000002</v>
      </c>
    </row>
    <row r="24" spans="1:11" ht="33" x14ac:dyDescent="0.25">
      <c r="A24" s="7" t="s">
        <v>31</v>
      </c>
      <c r="B24" s="2">
        <v>0.95</v>
      </c>
      <c r="C24" s="27">
        <v>1</v>
      </c>
      <c r="D24" s="23">
        <f t="shared" si="1"/>
        <v>261.19521367521367</v>
      </c>
      <c r="E24" s="23">
        <v>167.2</v>
      </c>
      <c r="F24" s="28">
        <v>93.995213675213677</v>
      </c>
      <c r="G24" s="23">
        <f t="shared" si="2"/>
        <v>2597.3300000000004</v>
      </c>
      <c r="H24" s="23">
        <v>1222.6500000000001</v>
      </c>
      <c r="I24" s="23">
        <f t="shared" si="3"/>
        <v>7.3125000000000009</v>
      </c>
      <c r="J24" s="24">
        <f t="shared" si="4"/>
        <v>1374.6800000000003</v>
      </c>
      <c r="K24" s="23">
        <f t="shared" si="5"/>
        <v>1705.8404120000002</v>
      </c>
    </row>
    <row r="25" spans="1:11" x14ac:dyDescent="0.25">
      <c r="A25" s="7" t="s">
        <v>32</v>
      </c>
      <c r="C25" s="27">
        <v>1</v>
      </c>
      <c r="D25" s="23">
        <f t="shared" si="1"/>
        <v>269.00180645161288</v>
      </c>
      <c r="E25" s="23">
        <v>176</v>
      </c>
      <c r="F25" s="28">
        <v>93.001806451612893</v>
      </c>
      <c r="G25" s="23">
        <f t="shared" si="2"/>
        <v>3188.0999999999995</v>
      </c>
      <c r="H25" s="23">
        <v>1550</v>
      </c>
      <c r="I25" s="23">
        <f t="shared" si="3"/>
        <v>8.8068181818181817</v>
      </c>
      <c r="J25" s="24">
        <f t="shared" si="4"/>
        <v>1638.0999999999997</v>
      </c>
      <c r="K25" s="23">
        <f t="shared" si="5"/>
        <v>2032.7182899999993</v>
      </c>
    </row>
    <row r="26" spans="1:11" x14ac:dyDescent="0.25">
      <c r="A26" s="7" t="s">
        <v>33</v>
      </c>
      <c r="C26" s="27">
        <v>1</v>
      </c>
      <c r="D26" s="23">
        <f t="shared" si="1"/>
        <v>261.9980280492988</v>
      </c>
      <c r="E26" s="23">
        <v>176</v>
      </c>
      <c r="F26" s="28">
        <v>85.998028049298767</v>
      </c>
      <c r="G26" s="23">
        <f t="shared" si="2"/>
        <v>4652.4699999999993</v>
      </c>
      <c r="H26" s="23">
        <v>2353</v>
      </c>
      <c r="I26" s="23">
        <f t="shared" si="3"/>
        <v>13.369318181818182</v>
      </c>
      <c r="J26" s="24">
        <f t="shared" si="4"/>
        <v>2299.4699999999998</v>
      </c>
      <c r="K26" s="23">
        <f t="shared" si="5"/>
        <v>2853.4123229999996</v>
      </c>
    </row>
    <row r="27" spans="1:11" x14ac:dyDescent="0.25">
      <c r="A27" s="7" t="s">
        <v>34</v>
      </c>
      <c r="C27" s="27">
        <v>1</v>
      </c>
      <c r="D27" s="23">
        <f t="shared" si="1"/>
        <v>253.00171707317071</v>
      </c>
      <c r="E27" s="23">
        <v>176</v>
      </c>
      <c r="F27" s="28">
        <v>77.001717073170724</v>
      </c>
      <c r="G27" s="23">
        <f t="shared" si="2"/>
        <v>3843.79</v>
      </c>
      <c r="H27" s="23">
        <v>2050</v>
      </c>
      <c r="I27" s="23">
        <f t="shared" si="3"/>
        <v>11.647727272727273</v>
      </c>
      <c r="J27" s="24">
        <f t="shared" si="4"/>
        <v>1793.79</v>
      </c>
      <c r="K27" s="23">
        <f t="shared" si="5"/>
        <v>2225.9140109999998</v>
      </c>
    </row>
    <row r="28" spans="1:11" ht="33" x14ac:dyDescent="0.25">
      <c r="A28" s="7" t="s">
        <v>35</v>
      </c>
      <c r="C28" s="27">
        <v>1</v>
      </c>
      <c r="D28" s="23">
        <f t="shared" si="1"/>
        <v>230.00106666666667</v>
      </c>
      <c r="E28" s="23">
        <v>160</v>
      </c>
      <c r="F28" s="28">
        <v>70.001066666666674</v>
      </c>
      <c r="G28" s="23">
        <f t="shared" si="2"/>
        <v>1789.7939773333333</v>
      </c>
      <c r="H28" s="23">
        <v>954.55</v>
      </c>
      <c r="I28" s="23">
        <f>H28/E28</f>
        <v>5.9659374999999999</v>
      </c>
      <c r="J28" s="24">
        <f t="shared" si="4"/>
        <v>835.24397733333342</v>
      </c>
      <c r="K28" s="23">
        <f t="shared" si="5"/>
        <v>1036.4542514729333</v>
      </c>
    </row>
    <row r="29" spans="1:11" ht="33" x14ac:dyDescent="0.25">
      <c r="A29" s="7" t="s">
        <v>36</v>
      </c>
      <c r="C29" s="27">
        <v>1</v>
      </c>
      <c r="D29" s="23">
        <f t="shared" si="1"/>
        <v>245.99879569892471</v>
      </c>
      <c r="E29" s="23">
        <v>176</v>
      </c>
      <c r="F29" s="28">
        <v>69.998795698924724</v>
      </c>
      <c r="G29" s="23">
        <f t="shared" si="2"/>
        <v>3339.5199999999995</v>
      </c>
      <c r="H29" s="23">
        <v>1860</v>
      </c>
      <c r="I29" s="23">
        <f t="shared" si="3"/>
        <v>10.568181818181818</v>
      </c>
      <c r="J29" s="24">
        <f t="shared" si="4"/>
        <v>1479.5199999999998</v>
      </c>
      <c r="K29" s="23">
        <f t="shared" si="5"/>
        <v>1835.9363679999994</v>
      </c>
    </row>
    <row r="30" spans="1:11" x14ac:dyDescent="0.25">
      <c r="A30" s="7" t="s">
        <v>37</v>
      </c>
      <c r="C30" s="27">
        <v>1</v>
      </c>
      <c r="D30" s="23">
        <f t="shared" si="1"/>
        <v>221</v>
      </c>
      <c r="E30" s="23">
        <v>152</v>
      </c>
      <c r="F30" s="28">
        <v>69</v>
      </c>
      <c r="G30" s="23">
        <f t="shared" si="2"/>
        <v>3625</v>
      </c>
      <c r="H30" s="23">
        <v>1900</v>
      </c>
      <c r="I30" s="23">
        <f t="shared" si="3"/>
        <v>12.5</v>
      </c>
      <c r="J30" s="24">
        <f t="shared" si="4"/>
        <v>1725</v>
      </c>
      <c r="K30" s="23">
        <f t="shared" si="5"/>
        <v>2140.5524999999998</v>
      </c>
    </row>
    <row r="31" spans="1:11" ht="33" x14ac:dyDescent="0.25">
      <c r="A31" s="7" t="s">
        <v>38</v>
      </c>
      <c r="C31" s="27">
        <v>1</v>
      </c>
      <c r="D31" s="23">
        <f t="shared" si="1"/>
        <v>236.0023188405797</v>
      </c>
      <c r="E31" s="23">
        <v>176</v>
      </c>
      <c r="F31" s="28">
        <v>60.002318840579711</v>
      </c>
      <c r="G31" s="23">
        <f t="shared" si="2"/>
        <v>3829.56</v>
      </c>
      <c r="H31" s="23">
        <v>2277</v>
      </c>
      <c r="I31" s="23">
        <f t="shared" si="3"/>
        <v>12.9375</v>
      </c>
      <c r="J31" s="24">
        <f t="shared" si="4"/>
        <v>1552.56</v>
      </c>
      <c r="K31" s="23">
        <f t="shared" si="5"/>
        <v>1926.5717039999997</v>
      </c>
    </row>
    <row r="32" spans="1:11" ht="33" x14ac:dyDescent="0.25">
      <c r="A32" s="7" t="s">
        <v>39</v>
      </c>
      <c r="B32" s="2">
        <v>0.95</v>
      </c>
      <c r="C32" s="27">
        <v>1</v>
      </c>
      <c r="D32" s="23">
        <f t="shared" si="1"/>
        <v>220.20216216216215</v>
      </c>
      <c r="E32" s="23">
        <v>167.2</v>
      </c>
      <c r="F32" s="28">
        <v>53.002162162162158</v>
      </c>
      <c r="G32" s="23">
        <f t="shared" si="2"/>
        <v>2871.75</v>
      </c>
      <c r="H32" s="23">
        <v>1757.5</v>
      </c>
      <c r="I32" s="23">
        <f t="shared" si="3"/>
        <v>10.511363636363637</v>
      </c>
      <c r="J32" s="24">
        <f t="shared" si="4"/>
        <v>1114.25</v>
      </c>
      <c r="K32" s="23">
        <f t="shared" si="5"/>
        <v>1382.6728249999999</v>
      </c>
    </row>
    <row r="33" spans="1:11" ht="33" x14ac:dyDescent="0.25">
      <c r="A33" s="7" t="s">
        <v>40</v>
      </c>
      <c r="C33" s="27">
        <v>1</v>
      </c>
      <c r="D33" s="23">
        <f t="shared" si="1"/>
        <v>217.99866859623734</v>
      </c>
      <c r="E33" s="23">
        <v>176</v>
      </c>
      <c r="F33" s="28">
        <v>41.998668596237337</v>
      </c>
      <c r="G33" s="23">
        <f t="shared" si="2"/>
        <v>2041.5700000000002</v>
      </c>
      <c r="H33" s="23">
        <v>1382</v>
      </c>
      <c r="I33" s="23">
        <f t="shared" si="3"/>
        <v>7.8522727272727275</v>
      </c>
      <c r="J33" s="24">
        <f t="shared" si="4"/>
        <v>659.57</v>
      </c>
      <c r="K33" s="23">
        <f t="shared" si="5"/>
        <v>818.46041300000002</v>
      </c>
    </row>
    <row r="34" spans="1:11" x14ac:dyDescent="0.25">
      <c r="A34" s="7" t="s">
        <v>41</v>
      </c>
      <c r="C34" s="27">
        <v>1</v>
      </c>
      <c r="D34" s="23">
        <f t="shared" si="1"/>
        <v>217.99873333333335</v>
      </c>
      <c r="E34" s="23">
        <v>176</v>
      </c>
      <c r="F34" s="28">
        <v>41.998733333333334</v>
      </c>
      <c r="G34" s="23">
        <f t="shared" si="2"/>
        <v>1772.71</v>
      </c>
      <c r="H34" s="23">
        <v>1200</v>
      </c>
      <c r="I34" s="23">
        <f t="shared" si="3"/>
        <v>6.8181818181818183</v>
      </c>
      <c r="J34" s="24">
        <f t="shared" si="4"/>
        <v>572.71</v>
      </c>
      <c r="K34" s="23">
        <f t="shared" si="5"/>
        <v>710.675839</v>
      </c>
    </row>
    <row r="35" spans="1:11" ht="33" x14ac:dyDescent="0.25">
      <c r="A35" s="7" t="s">
        <v>42</v>
      </c>
      <c r="C35" s="27">
        <v>1</v>
      </c>
      <c r="D35" s="23">
        <f t="shared" si="1"/>
        <v>214.00198433420366</v>
      </c>
      <c r="E35" s="23">
        <v>176</v>
      </c>
      <c r="F35" s="28">
        <v>38.001984334203655</v>
      </c>
      <c r="G35" s="23">
        <f t="shared" si="2"/>
        <v>2193.58</v>
      </c>
      <c r="H35" s="23">
        <v>1532</v>
      </c>
      <c r="I35" s="23">
        <f t="shared" si="3"/>
        <v>8.704545454545455</v>
      </c>
      <c r="J35" s="24">
        <f t="shared" si="4"/>
        <v>661.58</v>
      </c>
      <c r="K35" s="23">
        <f t="shared" si="5"/>
        <v>820.95462199999997</v>
      </c>
    </row>
    <row r="36" spans="1:11" ht="33" x14ac:dyDescent="0.25">
      <c r="A36" s="7" t="s">
        <v>43</v>
      </c>
      <c r="C36" s="27">
        <v>1</v>
      </c>
      <c r="D36" s="23">
        <f t="shared" si="1"/>
        <v>213.99855282199709</v>
      </c>
      <c r="E36" s="23">
        <v>176</v>
      </c>
      <c r="F36" s="28">
        <v>37.998552821997102</v>
      </c>
      <c r="G36" s="23">
        <f t="shared" si="2"/>
        <v>1978.75</v>
      </c>
      <c r="H36" s="23">
        <v>1382</v>
      </c>
      <c r="I36" s="23">
        <f t="shared" si="3"/>
        <v>7.8522727272727275</v>
      </c>
      <c r="J36" s="24">
        <f t="shared" si="4"/>
        <v>596.75</v>
      </c>
      <c r="K36" s="23">
        <f t="shared" si="5"/>
        <v>740.50707499999999</v>
      </c>
    </row>
    <row r="37" spans="1:11" x14ac:dyDescent="0.25">
      <c r="A37" s="7" t="s">
        <v>44</v>
      </c>
      <c r="C37" s="27">
        <v>1</v>
      </c>
      <c r="D37" s="23">
        <f t="shared" si="1"/>
        <v>214.00091428571429</v>
      </c>
      <c r="E37" s="23">
        <v>176</v>
      </c>
      <c r="F37" s="28">
        <v>38.000914285714288</v>
      </c>
      <c r="G37" s="23">
        <f t="shared" si="2"/>
        <v>1503.42</v>
      </c>
      <c r="H37" s="23">
        <v>1050</v>
      </c>
      <c r="I37" s="23">
        <f t="shared" si="3"/>
        <v>5.9659090909090908</v>
      </c>
      <c r="J37" s="24">
        <f t="shared" si="4"/>
        <v>453.42</v>
      </c>
      <c r="K37" s="23">
        <f t="shared" si="5"/>
        <v>562.64887799999997</v>
      </c>
    </row>
    <row r="38" spans="1:11" x14ac:dyDescent="0.25">
      <c r="A38" s="7" t="s">
        <v>45</v>
      </c>
      <c r="C38" s="27">
        <v>1</v>
      </c>
      <c r="D38" s="23">
        <f t="shared" si="1"/>
        <v>214.00091428571429</v>
      </c>
      <c r="E38" s="23">
        <v>176</v>
      </c>
      <c r="F38" s="28">
        <v>38.000914285714288</v>
      </c>
      <c r="G38" s="23">
        <f t="shared" si="2"/>
        <v>1503.42</v>
      </c>
      <c r="H38" s="23">
        <v>1050</v>
      </c>
      <c r="I38" s="23">
        <f t="shared" si="3"/>
        <v>5.9659090909090908</v>
      </c>
      <c r="J38" s="24">
        <f t="shared" si="4"/>
        <v>453.42</v>
      </c>
      <c r="K38" s="23">
        <f t="shared" si="5"/>
        <v>562.64887799999997</v>
      </c>
    </row>
    <row r="39" spans="1:11" ht="33" x14ac:dyDescent="0.25">
      <c r="A39" s="7" t="s">
        <v>46</v>
      </c>
      <c r="C39" s="27">
        <v>1</v>
      </c>
      <c r="D39" s="23">
        <f t="shared" si="1"/>
        <v>212.00024999999999</v>
      </c>
      <c r="E39" s="23">
        <v>176</v>
      </c>
      <c r="F39" s="28">
        <v>36.000249999999994</v>
      </c>
      <c r="G39" s="23">
        <f t="shared" si="2"/>
        <v>2254.5500000000002</v>
      </c>
      <c r="H39" s="23">
        <v>1600</v>
      </c>
      <c r="I39" s="23">
        <f t="shared" si="3"/>
        <v>9.0909090909090917</v>
      </c>
      <c r="J39" s="24">
        <f t="shared" si="4"/>
        <v>654.54999999999995</v>
      </c>
      <c r="K39" s="23">
        <f t="shared" si="5"/>
        <v>812.23109499999987</v>
      </c>
    </row>
    <row r="40" spans="1:11" ht="33" x14ac:dyDescent="0.25">
      <c r="A40" s="7" t="s">
        <v>35</v>
      </c>
      <c r="C40" s="27">
        <v>1</v>
      </c>
      <c r="D40" s="23">
        <f t="shared" si="1"/>
        <v>211.99833599999999</v>
      </c>
      <c r="E40" s="23">
        <v>176</v>
      </c>
      <c r="F40" s="28">
        <v>35.998335999999995</v>
      </c>
      <c r="G40" s="23">
        <f t="shared" si="2"/>
        <v>1761.34</v>
      </c>
      <c r="H40" s="23">
        <v>1250</v>
      </c>
      <c r="I40" s="23">
        <f t="shared" si="3"/>
        <v>7.1022727272727275</v>
      </c>
      <c r="J40" s="24">
        <f t="shared" si="4"/>
        <v>511.33999999999992</v>
      </c>
      <c r="K40" s="23">
        <f t="shared" si="5"/>
        <v>634.52180599999986</v>
      </c>
    </row>
    <row r="41" spans="1:11" x14ac:dyDescent="0.25">
      <c r="A41" s="7" t="s">
        <v>41</v>
      </c>
      <c r="C41" s="27">
        <v>1</v>
      </c>
      <c r="D41" s="23">
        <f t="shared" si="1"/>
        <v>211.99965217391303</v>
      </c>
      <c r="E41" s="23">
        <v>176</v>
      </c>
      <c r="F41" s="28">
        <v>35.999652173913042</v>
      </c>
      <c r="G41" s="23">
        <f t="shared" si="2"/>
        <v>1620.45</v>
      </c>
      <c r="H41" s="23">
        <v>1150</v>
      </c>
      <c r="I41" s="23">
        <f t="shared" si="3"/>
        <v>6.5340909090909092</v>
      </c>
      <c r="J41" s="24">
        <f t="shared" si="4"/>
        <v>470.45</v>
      </c>
      <c r="K41" s="23">
        <f t="shared" si="5"/>
        <v>583.78140499999995</v>
      </c>
    </row>
    <row r="42" spans="1:11" x14ac:dyDescent="0.25">
      <c r="A42" s="7" t="s">
        <v>28</v>
      </c>
      <c r="C42" s="27">
        <v>1</v>
      </c>
      <c r="D42" s="23">
        <f t="shared" si="1"/>
        <v>208.9988630490956</v>
      </c>
      <c r="E42" s="23">
        <v>176</v>
      </c>
      <c r="F42" s="28">
        <v>32.998863049095611</v>
      </c>
      <c r="G42" s="23">
        <f t="shared" si="2"/>
        <v>2660.6</v>
      </c>
      <c r="H42" s="23">
        <v>1935</v>
      </c>
      <c r="I42" s="23">
        <f t="shared" si="3"/>
        <v>10.994318181818182</v>
      </c>
      <c r="J42" s="24">
        <f t="shared" si="4"/>
        <v>725.6</v>
      </c>
      <c r="K42" s="23">
        <f t="shared" si="5"/>
        <v>900.39703999999995</v>
      </c>
    </row>
    <row r="43" spans="1:11" x14ac:dyDescent="0.25">
      <c r="A43" s="7" t="s">
        <v>47</v>
      </c>
      <c r="C43" s="27">
        <v>1</v>
      </c>
      <c r="D43" s="23">
        <f t="shared" si="1"/>
        <v>193</v>
      </c>
      <c r="E43" s="23">
        <v>160</v>
      </c>
      <c r="F43" s="28">
        <v>33</v>
      </c>
      <c r="G43" s="23">
        <f t="shared" si="2"/>
        <v>1412.5</v>
      </c>
      <c r="H43" s="23">
        <v>1000</v>
      </c>
      <c r="I43" s="23">
        <f t="shared" si="3"/>
        <v>6.25</v>
      </c>
      <c r="J43" s="24">
        <f t="shared" si="4"/>
        <v>412.5</v>
      </c>
      <c r="K43" s="23">
        <f t="shared" si="5"/>
        <v>511.87124999999997</v>
      </c>
    </row>
    <row r="44" spans="1:11" ht="33" x14ac:dyDescent="0.25">
      <c r="A44" s="7" t="s">
        <v>48</v>
      </c>
      <c r="C44" s="27">
        <v>1</v>
      </c>
      <c r="D44" s="23">
        <f t="shared" si="1"/>
        <v>205.99948387096774</v>
      </c>
      <c r="E44" s="23">
        <v>176</v>
      </c>
      <c r="F44" s="28">
        <v>29.999483870967744</v>
      </c>
      <c r="G44" s="23">
        <f t="shared" si="2"/>
        <v>2494.08</v>
      </c>
      <c r="H44" s="23">
        <v>1860</v>
      </c>
      <c r="I44" s="23">
        <f t="shared" si="3"/>
        <v>10.568181818181818</v>
      </c>
      <c r="J44" s="24">
        <f t="shared" si="4"/>
        <v>634.08000000000004</v>
      </c>
      <c r="K44" s="23">
        <f t="shared" si="5"/>
        <v>786.82987200000002</v>
      </c>
    </row>
    <row r="45" spans="1:11" ht="33" x14ac:dyDescent="0.25">
      <c r="A45" s="7" t="s">
        <v>49</v>
      </c>
      <c r="C45" s="27">
        <v>1</v>
      </c>
      <c r="D45" s="23">
        <f t="shared" si="1"/>
        <v>203.00170940170941</v>
      </c>
      <c r="E45" s="23">
        <v>176</v>
      </c>
      <c r="F45" s="28">
        <v>27.001709401709402</v>
      </c>
      <c r="G45" s="23">
        <f t="shared" si="2"/>
        <v>1681.9</v>
      </c>
      <c r="H45" s="23">
        <v>1287</v>
      </c>
      <c r="I45" s="23">
        <f t="shared" si="3"/>
        <v>7.3125</v>
      </c>
      <c r="J45" s="24">
        <f t="shared" si="4"/>
        <v>394.9</v>
      </c>
      <c r="K45" s="23">
        <f t="shared" si="5"/>
        <v>490.03140999999994</v>
      </c>
    </row>
    <row r="46" spans="1:11" x14ac:dyDescent="0.25">
      <c r="A46" s="7" t="s">
        <v>50</v>
      </c>
      <c r="C46" s="27">
        <v>1</v>
      </c>
      <c r="D46" s="23">
        <f t="shared" si="1"/>
        <v>200.99835051546393</v>
      </c>
      <c r="E46" s="23">
        <v>176</v>
      </c>
      <c r="F46" s="28">
        <v>24.998350515463915</v>
      </c>
      <c r="G46" s="23">
        <f t="shared" si="2"/>
        <v>1245.55</v>
      </c>
      <c r="H46" s="23">
        <v>970</v>
      </c>
      <c r="I46" s="23">
        <f t="shared" si="3"/>
        <v>5.5113636363636367</v>
      </c>
      <c r="J46" s="24">
        <f t="shared" si="4"/>
        <v>275.55</v>
      </c>
      <c r="K46" s="23">
        <f t="shared" si="5"/>
        <v>341.92999499999996</v>
      </c>
    </row>
    <row r="47" spans="1:11" x14ac:dyDescent="0.25">
      <c r="A47" s="7" t="s">
        <v>41</v>
      </c>
      <c r="C47" s="27">
        <v>1</v>
      </c>
      <c r="D47" s="23">
        <f t="shared" si="1"/>
        <v>136.99865546218487</v>
      </c>
      <c r="E47" s="23">
        <v>112</v>
      </c>
      <c r="F47" s="28">
        <v>24.998655462184875</v>
      </c>
      <c r="G47" s="23">
        <f t="shared" si="2"/>
        <v>1095.3187825330133</v>
      </c>
      <c r="H47" s="23">
        <v>757.27</v>
      </c>
      <c r="I47" s="23">
        <f t="shared" si="3"/>
        <v>6.7613392857142856</v>
      </c>
      <c r="J47" s="24">
        <f t="shared" si="4"/>
        <v>338.0487825330132</v>
      </c>
      <c r="K47" s="23">
        <f t="shared" si="5"/>
        <v>419.48473424521603</v>
      </c>
    </row>
    <row r="48" spans="1:11" ht="33" x14ac:dyDescent="0.25">
      <c r="A48" s="7" t="s">
        <v>51</v>
      </c>
      <c r="C48" s="27">
        <v>1</v>
      </c>
      <c r="D48" s="23">
        <f t="shared" si="1"/>
        <v>197.99952688172044</v>
      </c>
      <c r="E48" s="23">
        <v>176</v>
      </c>
      <c r="F48" s="28">
        <v>21.999526881720431</v>
      </c>
      <c r="G48" s="23">
        <f t="shared" si="2"/>
        <v>2324.9899999999998</v>
      </c>
      <c r="H48" s="23">
        <v>1860</v>
      </c>
      <c r="I48" s="23">
        <f t="shared" si="3"/>
        <v>10.568181818181818</v>
      </c>
      <c r="J48" s="24">
        <f t="shared" si="4"/>
        <v>464.99</v>
      </c>
      <c r="K48" s="23">
        <f t="shared" si="5"/>
        <v>577.00609099999997</v>
      </c>
    </row>
    <row r="49" spans="1:11" x14ac:dyDescent="0.25">
      <c r="A49" s="7" t="s">
        <v>52</v>
      </c>
      <c r="C49" s="27">
        <v>1</v>
      </c>
      <c r="D49" s="23">
        <f t="shared" si="1"/>
        <v>198.0016448598131</v>
      </c>
      <c r="E49" s="23">
        <v>176</v>
      </c>
      <c r="F49" s="28">
        <v>22.001644859813084</v>
      </c>
      <c r="G49" s="23">
        <f t="shared" si="2"/>
        <v>1337.52</v>
      </c>
      <c r="H49" s="23">
        <v>1070</v>
      </c>
      <c r="I49" s="23">
        <f t="shared" si="3"/>
        <v>6.0795454545454541</v>
      </c>
      <c r="J49" s="24">
        <f t="shared" si="4"/>
        <v>267.52</v>
      </c>
      <c r="K49" s="23">
        <f t="shared" si="5"/>
        <v>331.96556799999996</v>
      </c>
    </row>
    <row r="50" spans="1:11" ht="33" x14ac:dyDescent="0.25">
      <c r="A50" s="7" t="s">
        <v>53</v>
      </c>
      <c r="C50" s="27">
        <v>1</v>
      </c>
      <c r="D50" s="23">
        <f t="shared" si="1"/>
        <v>189.00090666666665</v>
      </c>
      <c r="E50" s="23">
        <v>168</v>
      </c>
      <c r="F50" s="28">
        <v>21.000906666666666</v>
      </c>
      <c r="G50" s="23">
        <f t="shared" si="2"/>
        <v>1789.7904545650792</v>
      </c>
      <c r="H50" s="23">
        <v>1431.82</v>
      </c>
      <c r="I50" s="23">
        <f t="shared" si="3"/>
        <v>8.5227380952380951</v>
      </c>
      <c r="J50" s="24">
        <f t="shared" si="4"/>
        <v>357.97045456507936</v>
      </c>
      <c r="K50" s="23">
        <f t="shared" si="5"/>
        <v>444.20553706980695</v>
      </c>
    </row>
    <row r="51" spans="1:11" ht="33" x14ac:dyDescent="0.25">
      <c r="A51" s="7" t="s">
        <v>54</v>
      </c>
      <c r="C51" s="27">
        <v>1</v>
      </c>
      <c r="D51" s="23">
        <f t="shared" si="1"/>
        <v>196.45106250000001</v>
      </c>
      <c r="E51" s="23">
        <v>176</v>
      </c>
      <c r="F51" s="23">
        <v>20.451062500000003</v>
      </c>
      <c r="G51" s="23">
        <f t="shared" si="2"/>
        <v>1577.47</v>
      </c>
      <c r="H51" s="23">
        <v>1280</v>
      </c>
      <c r="I51" s="23">
        <f t="shared" si="3"/>
        <v>7.2727272727272725</v>
      </c>
      <c r="J51" s="24">
        <f t="shared" si="4"/>
        <v>297.47000000000003</v>
      </c>
      <c r="K51" s="23">
        <f t="shared" si="5"/>
        <v>369.13052299999998</v>
      </c>
    </row>
    <row r="52" spans="1:11" x14ac:dyDescent="0.25">
      <c r="A52" s="7" t="s">
        <v>41</v>
      </c>
      <c r="C52" s="27">
        <v>1</v>
      </c>
      <c r="D52" s="23">
        <f t="shared" si="1"/>
        <v>195.99972173913045</v>
      </c>
      <c r="E52" s="23">
        <v>176</v>
      </c>
      <c r="F52" s="28">
        <v>19.999721739130436</v>
      </c>
      <c r="G52" s="23">
        <f t="shared" si="2"/>
        <v>1411.3600000000001</v>
      </c>
      <c r="H52" s="23">
        <v>1150</v>
      </c>
      <c r="I52" s="23">
        <f t="shared" si="3"/>
        <v>6.5340909090909092</v>
      </c>
      <c r="J52" s="24">
        <f t="shared" si="4"/>
        <v>261.36</v>
      </c>
      <c r="K52" s="23">
        <f t="shared" si="5"/>
        <v>324.32162399999999</v>
      </c>
    </row>
    <row r="53" spans="1:11" x14ac:dyDescent="0.25">
      <c r="A53" s="7" t="s">
        <v>52</v>
      </c>
      <c r="C53" s="27">
        <v>1</v>
      </c>
      <c r="D53" s="23">
        <f t="shared" si="1"/>
        <v>196.00073732718894</v>
      </c>
      <c r="E53" s="23">
        <v>176</v>
      </c>
      <c r="F53" s="28">
        <v>20.00073732718894</v>
      </c>
      <c r="G53" s="23">
        <f t="shared" si="2"/>
        <v>1331.6</v>
      </c>
      <c r="H53" s="23">
        <v>1085</v>
      </c>
      <c r="I53" s="23">
        <f t="shared" si="3"/>
        <v>6.1647727272727275</v>
      </c>
      <c r="J53" s="24">
        <f t="shared" si="4"/>
        <v>246.6</v>
      </c>
      <c r="K53" s="23">
        <f t="shared" si="5"/>
        <v>306.00593999999995</v>
      </c>
    </row>
    <row r="54" spans="1:11" x14ac:dyDescent="0.25">
      <c r="A54" s="7" t="s">
        <v>55</v>
      </c>
      <c r="C54" s="27">
        <v>1</v>
      </c>
      <c r="D54" s="23">
        <f t="shared" si="1"/>
        <v>195.49945007235891</v>
      </c>
      <c r="E54" s="23">
        <v>176</v>
      </c>
      <c r="F54" s="28">
        <v>19.499450072358901</v>
      </c>
      <c r="G54" s="23">
        <f t="shared" si="2"/>
        <v>1688.23</v>
      </c>
      <c r="H54" s="23">
        <v>1382</v>
      </c>
      <c r="I54" s="23">
        <f t="shared" si="3"/>
        <v>7.8522727272727275</v>
      </c>
      <c r="J54" s="24">
        <f t="shared" si="4"/>
        <v>306.23</v>
      </c>
      <c r="K54" s="23">
        <f t="shared" si="5"/>
        <v>380.00080700000001</v>
      </c>
    </row>
    <row r="55" spans="1:11" x14ac:dyDescent="0.25">
      <c r="A55" s="7" t="s">
        <v>45</v>
      </c>
      <c r="C55" s="27">
        <v>1</v>
      </c>
      <c r="D55" s="23">
        <f t="shared" si="1"/>
        <v>194.50011428571429</v>
      </c>
      <c r="E55" s="23">
        <v>176</v>
      </c>
      <c r="F55" s="28">
        <v>18.500114285714286</v>
      </c>
      <c r="G55" s="23">
        <f t="shared" si="2"/>
        <v>1270.74</v>
      </c>
      <c r="H55" s="23">
        <v>1050</v>
      </c>
      <c r="I55" s="23">
        <f t="shared" si="3"/>
        <v>5.9659090909090908</v>
      </c>
      <c r="J55" s="24">
        <f t="shared" si="4"/>
        <v>220.74</v>
      </c>
      <c r="K55" s="23">
        <f t="shared" si="5"/>
        <v>273.91626600000001</v>
      </c>
    </row>
    <row r="56" spans="1:11" x14ac:dyDescent="0.25">
      <c r="A56" s="7" t="s">
        <v>56</v>
      </c>
      <c r="C56" s="27">
        <v>1</v>
      </c>
      <c r="D56" s="23">
        <f t="shared" si="1"/>
        <v>193.99932773109242</v>
      </c>
      <c r="E56" s="23">
        <v>176</v>
      </c>
      <c r="F56" s="28">
        <v>17.999327731092436</v>
      </c>
      <c r="G56" s="23">
        <f t="shared" si="2"/>
        <v>1433.4</v>
      </c>
      <c r="H56" s="23">
        <v>1190</v>
      </c>
      <c r="I56" s="23">
        <f t="shared" si="3"/>
        <v>6.7613636363636367</v>
      </c>
      <c r="J56" s="24">
        <f t="shared" si="4"/>
        <v>243.4</v>
      </c>
      <c r="K56" s="23">
        <f t="shared" si="5"/>
        <v>302.03505999999999</v>
      </c>
    </row>
    <row r="57" spans="1:11" x14ac:dyDescent="0.25">
      <c r="A57" s="7" t="s">
        <v>56</v>
      </c>
      <c r="C57" s="27">
        <v>1</v>
      </c>
      <c r="D57" s="23">
        <f t="shared" si="1"/>
        <v>193.99924746743849</v>
      </c>
      <c r="E57" s="23">
        <v>176</v>
      </c>
      <c r="F57" s="28">
        <v>17.999247467438494</v>
      </c>
      <c r="G57" s="23">
        <f t="shared" si="2"/>
        <v>1664.67</v>
      </c>
      <c r="H57" s="23">
        <v>1382</v>
      </c>
      <c r="I57" s="23">
        <f t="shared" si="3"/>
        <v>7.8522727272727275</v>
      </c>
      <c r="J57" s="24">
        <f t="shared" si="4"/>
        <v>282.67</v>
      </c>
      <c r="K57" s="23">
        <f t="shared" si="5"/>
        <v>350.76520299999999</v>
      </c>
    </row>
    <row r="58" spans="1:11" ht="33" x14ac:dyDescent="0.25">
      <c r="A58" s="7" t="s">
        <v>57</v>
      </c>
      <c r="C58" s="27">
        <v>1</v>
      </c>
      <c r="D58" s="23">
        <f t="shared" si="1"/>
        <v>193.99932773109242</v>
      </c>
      <c r="E58" s="23">
        <v>176</v>
      </c>
      <c r="F58" s="28">
        <v>17.999327731092436</v>
      </c>
      <c r="G58" s="23">
        <f t="shared" si="2"/>
        <v>1433.4</v>
      </c>
      <c r="H58" s="23">
        <v>1190</v>
      </c>
      <c r="I58" s="23">
        <f t="shared" si="3"/>
        <v>6.7613636363636367</v>
      </c>
      <c r="J58" s="24">
        <f t="shared" si="4"/>
        <v>243.4</v>
      </c>
      <c r="K58" s="23">
        <f t="shared" si="5"/>
        <v>302.03505999999999</v>
      </c>
    </row>
    <row r="59" spans="1:11" ht="33" x14ac:dyDescent="0.25">
      <c r="A59" s="7" t="s">
        <v>58</v>
      </c>
      <c r="C59" s="27">
        <v>1</v>
      </c>
      <c r="D59" s="23">
        <f t="shared" si="1"/>
        <v>194.00136752136751</v>
      </c>
      <c r="E59" s="23">
        <v>176</v>
      </c>
      <c r="F59" s="28">
        <v>18.00136752136752</v>
      </c>
      <c r="G59" s="23">
        <f t="shared" si="2"/>
        <v>1550.27</v>
      </c>
      <c r="H59" s="23">
        <v>1287</v>
      </c>
      <c r="I59" s="23">
        <f t="shared" si="3"/>
        <v>7.3125</v>
      </c>
      <c r="J59" s="24">
        <f t="shared" si="4"/>
        <v>263.27</v>
      </c>
      <c r="K59" s="23">
        <f t="shared" si="5"/>
        <v>326.69174299999997</v>
      </c>
    </row>
    <row r="60" spans="1:11" ht="33" x14ac:dyDescent="0.25">
      <c r="A60" s="7" t="s">
        <v>59</v>
      </c>
      <c r="C60" s="27">
        <v>1</v>
      </c>
      <c r="D60" s="23">
        <f t="shared" si="1"/>
        <v>192.99948799999999</v>
      </c>
      <c r="E60" s="23">
        <v>176</v>
      </c>
      <c r="F60" s="28">
        <v>16.999487999999999</v>
      </c>
      <c r="G60" s="23">
        <f t="shared" si="2"/>
        <v>1491.47</v>
      </c>
      <c r="H60" s="23">
        <v>1250</v>
      </c>
      <c r="I60" s="23">
        <f t="shared" si="3"/>
        <v>7.1022727272727275</v>
      </c>
      <c r="J60" s="24">
        <f t="shared" si="4"/>
        <v>241.47</v>
      </c>
      <c r="K60" s="23">
        <f t="shared" si="5"/>
        <v>299.64012299999996</v>
      </c>
    </row>
    <row r="61" spans="1:11" x14ac:dyDescent="0.25">
      <c r="A61" s="7" t="s">
        <v>28</v>
      </c>
      <c r="C61" s="27">
        <v>1</v>
      </c>
      <c r="D61" s="23">
        <f t="shared" si="1"/>
        <v>119.99962790697674</v>
      </c>
      <c r="E61" s="23">
        <v>104</v>
      </c>
      <c r="F61" s="28">
        <v>15.999627906976745</v>
      </c>
      <c r="G61" s="23">
        <f t="shared" si="2"/>
        <v>1495.2202797137747</v>
      </c>
      <c r="H61" s="23">
        <v>1143.4100000000001</v>
      </c>
      <c r="I61" s="23">
        <f t="shared" si="3"/>
        <v>10.994326923076924</v>
      </c>
      <c r="J61" s="24">
        <f t="shared" si="4"/>
        <v>351.81027971377466</v>
      </c>
      <c r="K61" s="23">
        <f t="shared" si="5"/>
        <v>436.56137609682293</v>
      </c>
    </row>
    <row r="62" spans="1:11" x14ac:dyDescent="0.25">
      <c r="A62" s="7" t="s">
        <v>60</v>
      </c>
      <c r="C62" s="27">
        <v>1</v>
      </c>
      <c r="D62" s="23">
        <f t="shared" si="1"/>
        <v>192.00117894736843</v>
      </c>
      <c r="E62" s="23">
        <v>176</v>
      </c>
      <c r="F62" s="28">
        <v>16.001178947368423</v>
      </c>
      <c r="G62" s="23">
        <f t="shared" si="2"/>
        <v>1122.74</v>
      </c>
      <c r="H62" s="23">
        <v>950</v>
      </c>
      <c r="I62" s="23">
        <f t="shared" si="3"/>
        <v>5.3977272727272725</v>
      </c>
      <c r="J62" s="24">
        <f t="shared" si="4"/>
        <v>172.74</v>
      </c>
      <c r="K62" s="23">
        <f t="shared" si="5"/>
        <v>214.35306599999998</v>
      </c>
    </row>
    <row r="63" spans="1:11" x14ac:dyDescent="0.25">
      <c r="A63" s="7" t="s">
        <v>52</v>
      </c>
      <c r="C63" s="27">
        <v>1</v>
      </c>
      <c r="D63" s="23">
        <f t="shared" si="1"/>
        <v>191.00022857142858</v>
      </c>
      <c r="E63" s="23">
        <v>176</v>
      </c>
      <c r="F63" s="28">
        <v>15.00022857142857</v>
      </c>
      <c r="G63" s="23">
        <f t="shared" si="2"/>
        <v>1228.98</v>
      </c>
      <c r="H63" s="23">
        <v>1050</v>
      </c>
      <c r="I63" s="23">
        <f t="shared" si="3"/>
        <v>5.9659090909090908</v>
      </c>
      <c r="J63" s="24">
        <f t="shared" si="4"/>
        <v>178.98</v>
      </c>
      <c r="K63" s="23">
        <f t="shared" si="5"/>
        <v>222.09628199999997</v>
      </c>
    </row>
    <row r="64" spans="1:11" ht="33" x14ac:dyDescent="0.25">
      <c r="A64" s="7" t="s">
        <v>58</v>
      </c>
      <c r="C64" s="27">
        <v>1</v>
      </c>
      <c r="D64" s="23">
        <f t="shared" si="1"/>
        <v>190.00068376068376</v>
      </c>
      <c r="E64" s="23">
        <v>176</v>
      </c>
      <c r="F64" s="28">
        <v>14.00068376068376</v>
      </c>
      <c r="G64" s="23">
        <f t="shared" si="2"/>
        <v>1491.76</v>
      </c>
      <c r="H64" s="23">
        <v>1287</v>
      </c>
      <c r="I64" s="23">
        <f t="shared" si="3"/>
        <v>7.3125</v>
      </c>
      <c r="J64" s="24">
        <f t="shared" si="4"/>
        <v>204.76</v>
      </c>
      <c r="K64" s="23">
        <f t="shared" si="5"/>
        <v>254.08668399999996</v>
      </c>
    </row>
    <row r="65" spans="1:11" ht="33" x14ac:dyDescent="0.25">
      <c r="A65" s="7" t="s">
        <v>61</v>
      </c>
      <c r="C65" s="27">
        <v>1</v>
      </c>
      <c r="D65" s="23">
        <f t="shared" si="1"/>
        <v>189.99985428051002</v>
      </c>
      <c r="E65" s="23">
        <v>176</v>
      </c>
      <c r="F65" s="28">
        <v>13.999854280510018</v>
      </c>
      <c r="G65" s="23">
        <f t="shared" si="2"/>
        <v>1909.02</v>
      </c>
      <c r="H65" s="23">
        <v>1647</v>
      </c>
      <c r="I65" s="23">
        <f t="shared" si="3"/>
        <v>9.357954545454545</v>
      </c>
      <c r="J65" s="24">
        <f t="shared" si="4"/>
        <v>262.02</v>
      </c>
      <c r="K65" s="23">
        <f t="shared" si="5"/>
        <v>325.14061799999996</v>
      </c>
    </row>
    <row r="66" spans="1:11" ht="33" x14ac:dyDescent="0.25">
      <c r="A66" s="7" t="s">
        <v>62</v>
      </c>
      <c r="C66" s="27">
        <v>1</v>
      </c>
      <c r="D66" s="23">
        <f t="shared" si="1"/>
        <v>189.99976845151954</v>
      </c>
      <c r="E66" s="23">
        <v>176</v>
      </c>
      <c r="F66" s="28">
        <v>13.999768451519538</v>
      </c>
      <c r="G66" s="23">
        <f t="shared" si="2"/>
        <v>1601.8600000000001</v>
      </c>
      <c r="H66" s="23">
        <v>1382</v>
      </c>
      <c r="I66" s="23">
        <f t="shared" si="3"/>
        <v>7.8522727272727275</v>
      </c>
      <c r="J66" s="24">
        <f t="shared" si="4"/>
        <v>219.86</v>
      </c>
      <c r="K66" s="23">
        <f t="shared" si="5"/>
        <v>272.824274</v>
      </c>
    </row>
    <row r="67" spans="1:11" x14ac:dyDescent="0.25">
      <c r="A67" s="7" t="s">
        <v>63</v>
      </c>
      <c r="C67" s="27">
        <v>1</v>
      </c>
      <c r="D67" s="23">
        <f t="shared" si="1"/>
        <v>190</v>
      </c>
      <c r="E67" s="23">
        <v>176</v>
      </c>
      <c r="F67" s="28">
        <v>14</v>
      </c>
      <c r="G67" s="23">
        <f t="shared" si="2"/>
        <v>1275</v>
      </c>
      <c r="H67" s="23">
        <v>1100</v>
      </c>
      <c r="I67" s="23">
        <f t="shared" si="3"/>
        <v>6.25</v>
      </c>
      <c r="J67" s="24">
        <f t="shared" si="4"/>
        <v>175</v>
      </c>
      <c r="K67" s="23">
        <f t="shared" si="5"/>
        <v>217.15749999999997</v>
      </c>
    </row>
    <row r="68" spans="1:11" x14ac:dyDescent="0.25">
      <c r="A68" s="7" t="s">
        <v>64</v>
      </c>
      <c r="C68" s="27">
        <v>1</v>
      </c>
      <c r="D68" s="23">
        <f t="shared" si="1"/>
        <v>189.00017000607164</v>
      </c>
      <c r="E68" s="23">
        <v>176</v>
      </c>
      <c r="F68" s="28">
        <v>13.000170006071647</v>
      </c>
      <c r="G68" s="23">
        <f t="shared" si="2"/>
        <v>1890.31</v>
      </c>
      <c r="H68" s="23">
        <v>1647</v>
      </c>
      <c r="I68" s="23">
        <f t="shared" si="3"/>
        <v>9.357954545454545</v>
      </c>
      <c r="J68" s="24">
        <f t="shared" si="4"/>
        <v>243.31</v>
      </c>
      <c r="K68" s="23">
        <f t="shared" si="5"/>
        <v>301.92337899999995</v>
      </c>
    </row>
    <row r="69" spans="1:11" x14ac:dyDescent="0.25">
      <c r="A69" s="7" t="s">
        <v>65</v>
      </c>
      <c r="C69" s="27">
        <v>1</v>
      </c>
      <c r="D69" s="23">
        <f t="shared" si="1"/>
        <v>188.99906666666666</v>
      </c>
      <c r="E69" s="23">
        <v>176</v>
      </c>
      <c r="F69" s="28">
        <v>12.999066666666666</v>
      </c>
      <c r="G69" s="23">
        <f t="shared" si="2"/>
        <v>688.63</v>
      </c>
      <c r="H69" s="23">
        <v>600</v>
      </c>
      <c r="I69" s="23">
        <f t="shared" si="3"/>
        <v>3.4090909090909092</v>
      </c>
      <c r="J69" s="24">
        <f t="shared" si="4"/>
        <v>88.63</v>
      </c>
      <c r="K69" s="23">
        <f t="shared" si="5"/>
        <v>109.98096699999998</v>
      </c>
    </row>
    <row r="70" spans="1:11" ht="33" x14ac:dyDescent="0.25">
      <c r="A70" s="7" t="s">
        <v>42</v>
      </c>
      <c r="C70" s="27">
        <v>1</v>
      </c>
      <c r="D70" s="23">
        <f t="shared" si="1"/>
        <v>125.00067885117494</v>
      </c>
      <c r="E70" s="23">
        <v>112</v>
      </c>
      <c r="F70" s="28">
        <v>13.000678851174936</v>
      </c>
      <c r="G70" s="23">
        <f t="shared" si="2"/>
        <v>1201.2402110499813</v>
      </c>
      <c r="H70" s="23">
        <v>974.91</v>
      </c>
      <c r="I70" s="23">
        <f t="shared" si="3"/>
        <v>8.7045535714285709</v>
      </c>
      <c r="J70" s="24">
        <f t="shared" si="4"/>
        <v>226.33021104998136</v>
      </c>
      <c r="K70" s="23">
        <f t="shared" si="5"/>
        <v>280.85315889192185</v>
      </c>
    </row>
    <row r="71" spans="1:11" x14ac:dyDescent="0.25">
      <c r="A71" s="7" t="s">
        <v>66</v>
      </c>
      <c r="C71" s="27">
        <v>1</v>
      </c>
      <c r="D71" s="23">
        <f t="shared" si="1"/>
        <v>163.99995142683667</v>
      </c>
      <c r="E71" s="23">
        <v>152</v>
      </c>
      <c r="F71" s="28">
        <v>11.999951426836674</v>
      </c>
      <c r="G71" s="23">
        <f t="shared" si="2"/>
        <v>1647.0001435400889</v>
      </c>
      <c r="H71" s="23">
        <v>1422.41</v>
      </c>
      <c r="I71" s="23">
        <f t="shared" si="3"/>
        <v>9.3579605263157895</v>
      </c>
      <c r="J71" s="24">
        <f t="shared" si="4"/>
        <v>224.59014354008886</v>
      </c>
      <c r="K71" s="23">
        <f t="shared" si="5"/>
        <v>278.69390911889622</v>
      </c>
    </row>
    <row r="72" spans="1:11" x14ac:dyDescent="0.25">
      <c r="A72" s="7" t="s">
        <v>67</v>
      </c>
      <c r="C72" s="27">
        <v>1</v>
      </c>
      <c r="D72" s="23">
        <f t="shared" si="1"/>
        <v>188.00005111821088</v>
      </c>
      <c r="E72" s="23">
        <v>176</v>
      </c>
      <c r="F72" s="28">
        <v>12.000051118210862</v>
      </c>
      <c r="G72" s="23">
        <f t="shared" si="2"/>
        <v>1778.41</v>
      </c>
      <c r="H72" s="23">
        <v>1565</v>
      </c>
      <c r="I72" s="23">
        <f t="shared" si="3"/>
        <v>8.892045454545455</v>
      </c>
      <c r="J72" s="24">
        <f t="shared" si="4"/>
        <v>213.41</v>
      </c>
      <c r="K72" s="23">
        <f t="shared" si="5"/>
        <v>264.82046899999995</v>
      </c>
    </row>
    <row r="73" spans="1:11" x14ac:dyDescent="0.25">
      <c r="A73" s="7" t="s">
        <v>68</v>
      </c>
      <c r="C73" s="27">
        <v>1</v>
      </c>
      <c r="D73" s="23">
        <f t="shared" si="1"/>
        <v>186.99936324167874</v>
      </c>
      <c r="E73" s="23">
        <v>176</v>
      </c>
      <c r="F73" s="28">
        <v>10.999363241678727</v>
      </c>
      <c r="G73" s="23">
        <f t="shared" si="2"/>
        <v>1554.74</v>
      </c>
      <c r="H73" s="23">
        <v>1382</v>
      </c>
      <c r="I73" s="23">
        <f t="shared" si="3"/>
        <v>7.8522727272727275</v>
      </c>
      <c r="J73" s="24">
        <f t="shared" si="4"/>
        <v>172.74</v>
      </c>
      <c r="K73" s="23">
        <f t="shared" si="5"/>
        <v>214.35306599999998</v>
      </c>
    </row>
    <row r="74" spans="1:11" ht="33" x14ac:dyDescent="0.25">
      <c r="A74" s="7" t="s">
        <v>46</v>
      </c>
      <c r="B74" s="2">
        <v>0.95</v>
      </c>
      <c r="C74" s="27">
        <v>1</v>
      </c>
      <c r="D74" s="23">
        <f t="shared" si="1"/>
        <v>177.70004999999998</v>
      </c>
      <c r="E74" s="23">
        <v>167.2</v>
      </c>
      <c r="F74" s="28">
        <v>10.500049999999998</v>
      </c>
      <c r="G74" s="23">
        <f t="shared" si="2"/>
        <v>1710.91</v>
      </c>
      <c r="H74" s="23">
        <v>1520</v>
      </c>
      <c r="I74" s="23">
        <f t="shared" si="3"/>
        <v>9.0909090909090917</v>
      </c>
      <c r="J74" s="24">
        <f t="shared" si="4"/>
        <v>190.91</v>
      </c>
      <c r="K74" s="23">
        <f t="shared" si="5"/>
        <v>236.90021899999996</v>
      </c>
    </row>
    <row r="75" spans="1:11" ht="33" x14ac:dyDescent="0.25">
      <c r="A75" s="7" t="s">
        <v>69</v>
      </c>
      <c r="C75" s="27">
        <v>1</v>
      </c>
      <c r="D75" s="23">
        <f t="shared" si="1"/>
        <v>178.49986437141368</v>
      </c>
      <c r="E75" s="23">
        <v>168</v>
      </c>
      <c r="F75" s="28">
        <v>10.499864371413667</v>
      </c>
      <c r="G75" s="23">
        <f t="shared" si="2"/>
        <v>2058.5895454604165</v>
      </c>
      <c r="H75" s="23">
        <v>1829.86</v>
      </c>
      <c r="I75" s="23">
        <f t="shared" si="3"/>
        <v>10.89202380952381</v>
      </c>
      <c r="J75" s="24">
        <f t="shared" si="4"/>
        <v>228.7295454604168</v>
      </c>
      <c r="K75" s="23">
        <f t="shared" si="5"/>
        <v>283.83049296183117</v>
      </c>
    </row>
    <row r="76" spans="1:11" ht="33" x14ac:dyDescent="0.25">
      <c r="A76" s="7" t="s">
        <v>70</v>
      </c>
      <c r="C76" s="27">
        <v>1</v>
      </c>
      <c r="D76" s="23">
        <f t="shared" si="1"/>
        <v>186.00004857316333</v>
      </c>
      <c r="E76" s="23">
        <v>176</v>
      </c>
      <c r="F76" s="28">
        <v>10.000048573163328</v>
      </c>
      <c r="G76" s="23">
        <f t="shared" si="2"/>
        <v>1834.16</v>
      </c>
      <c r="H76" s="23">
        <v>1647</v>
      </c>
      <c r="I76" s="23">
        <f t="shared" si="3"/>
        <v>9.357954545454545</v>
      </c>
      <c r="J76" s="24">
        <f t="shared" si="4"/>
        <v>187.16</v>
      </c>
      <c r="K76" s="23">
        <f t="shared" si="5"/>
        <v>232.24684399999998</v>
      </c>
    </row>
    <row r="77" spans="1:11" x14ac:dyDescent="0.25">
      <c r="A77" s="7" t="s">
        <v>71</v>
      </c>
      <c r="C77" s="27">
        <v>1</v>
      </c>
      <c r="D77" s="23">
        <f t="shared" si="1"/>
        <v>186.00031999999999</v>
      </c>
      <c r="E77" s="23">
        <v>176</v>
      </c>
      <c r="F77" s="28">
        <v>10.00032</v>
      </c>
      <c r="G77" s="23">
        <f t="shared" si="2"/>
        <v>1670.46</v>
      </c>
      <c r="H77" s="23">
        <v>1500</v>
      </c>
      <c r="I77" s="23">
        <f t="shared" si="3"/>
        <v>8.5227272727272734</v>
      </c>
      <c r="J77" s="24">
        <f t="shared" si="4"/>
        <v>170.46</v>
      </c>
      <c r="K77" s="23">
        <f t="shared" si="5"/>
        <v>211.52381399999999</v>
      </c>
    </row>
    <row r="78" spans="1:11" ht="33" x14ac:dyDescent="0.25">
      <c r="A78" s="7" t="s">
        <v>72</v>
      </c>
      <c r="B78" s="2">
        <v>0.95</v>
      </c>
      <c r="C78" s="27">
        <v>1</v>
      </c>
      <c r="D78" s="23">
        <f t="shared" si="1"/>
        <v>177.19961599999999</v>
      </c>
      <c r="E78" s="23">
        <v>167.2</v>
      </c>
      <c r="F78" s="28">
        <v>9.9996159999999996</v>
      </c>
      <c r="G78" s="23">
        <f t="shared" si="2"/>
        <v>1329.54</v>
      </c>
      <c r="H78" s="23">
        <v>1187.5</v>
      </c>
      <c r="I78" s="23">
        <f t="shared" si="3"/>
        <v>7.1022727272727275</v>
      </c>
      <c r="J78" s="24">
        <f t="shared" si="4"/>
        <v>142.04</v>
      </c>
      <c r="K78" s="23">
        <f t="shared" si="5"/>
        <v>176.25743599999998</v>
      </c>
    </row>
    <row r="79" spans="1:11" x14ac:dyDescent="0.25">
      <c r="A79" s="7" t="s">
        <v>73</v>
      </c>
      <c r="C79" s="27">
        <v>1</v>
      </c>
      <c r="D79" s="23">
        <f t="shared" si="1"/>
        <v>177.50042276422764</v>
      </c>
      <c r="E79" s="23">
        <v>168</v>
      </c>
      <c r="F79" s="28">
        <v>9.5004227642276415</v>
      </c>
      <c r="G79" s="23">
        <f t="shared" si="2"/>
        <v>1306.8798971815718</v>
      </c>
      <c r="H79" s="23">
        <v>1174.0899999999999</v>
      </c>
      <c r="I79" s="23">
        <f t="shared" si="3"/>
        <v>6.9886309523809516</v>
      </c>
      <c r="J79" s="24">
        <f t="shared" si="4"/>
        <v>132.7898971815718</v>
      </c>
      <c r="K79" s="23">
        <f t="shared" si="5"/>
        <v>164.77898341261243</v>
      </c>
    </row>
    <row r="80" spans="1:11" ht="33" x14ac:dyDescent="0.25">
      <c r="A80" s="7" t="s">
        <v>58</v>
      </c>
      <c r="C80" s="27">
        <v>1</v>
      </c>
      <c r="D80" s="23">
        <f t="shared" si="1"/>
        <v>104.99967713004484</v>
      </c>
      <c r="E80" s="23">
        <v>96</v>
      </c>
      <c r="F80" s="28">
        <v>8.9996771300448426</v>
      </c>
      <c r="G80" s="23">
        <f t="shared" si="2"/>
        <v>722.20965910313896</v>
      </c>
      <c r="H80" s="23">
        <v>608.17999999999995</v>
      </c>
      <c r="I80" s="23">
        <f t="shared" si="3"/>
        <v>6.3352083333333331</v>
      </c>
      <c r="J80" s="24">
        <f t="shared" si="4"/>
        <v>114.02965910313901</v>
      </c>
      <c r="K80" s="23">
        <f t="shared" si="5"/>
        <v>141.49940398108518</v>
      </c>
    </row>
    <row r="81" spans="1:11" ht="33" x14ac:dyDescent="0.25">
      <c r="A81" s="7" t="s">
        <v>58</v>
      </c>
      <c r="C81" s="27">
        <v>1</v>
      </c>
      <c r="D81" s="23">
        <f t="shared" si="1"/>
        <v>183.50085470085469</v>
      </c>
      <c r="E81" s="23">
        <v>176</v>
      </c>
      <c r="F81" s="28">
        <v>7.5008547008547009</v>
      </c>
      <c r="G81" s="23">
        <f t="shared" si="2"/>
        <v>1396.7</v>
      </c>
      <c r="H81" s="23">
        <v>1287</v>
      </c>
      <c r="I81" s="23">
        <f t="shared" si="3"/>
        <v>7.3125</v>
      </c>
      <c r="J81" s="24">
        <f t="shared" si="4"/>
        <v>109.7</v>
      </c>
      <c r="K81" s="23">
        <f t="shared" si="5"/>
        <v>136.12672999999998</v>
      </c>
    </row>
    <row r="82" spans="1:11" x14ac:dyDescent="0.25">
      <c r="A82" s="7" t="s">
        <v>74</v>
      </c>
      <c r="C82" s="27">
        <v>1</v>
      </c>
      <c r="D82" s="23">
        <f t="shared" si="1"/>
        <v>182.00006956521739</v>
      </c>
      <c r="E82" s="23">
        <v>176</v>
      </c>
      <c r="F82" s="28">
        <v>6.000069565217391</v>
      </c>
      <c r="G82" s="23">
        <f t="shared" si="2"/>
        <v>1228.4100000000001</v>
      </c>
      <c r="H82" s="23">
        <v>1150</v>
      </c>
      <c r="I82" s="23">
        <f t="shared" si="3"/>
        <v>6.5340909090909092</v>
      </c>
      <c r="J82" s="24">
        <f t="shared" si="4"/>
        <v>78.41</v>
      </c>
      <c r="K82" s="23">
        <f t="shared" si="5"/>
        <v>97.298968999999985</v>
      </c>
    </row>
    <row r="83" spans="1:11" x14ac:dyDescent="0.25">
      <c r="A83" s="7" t="s">
        <v>52</v>
      </c>
      <c r="C83" s="27">
        <v>1</v>
      </c>
      <c r="D83" s="23">
        <f t="shared" si="1"/>
        <v>118.00062222222222</v>
      </c>
      <c r="E83" s="23">
        <v>112</v>
      </c>
      <c r="F83" s="28">
        <v>6.0006222222222227</v>
      </c>
      <c r="G83" s="23">
        <f t="shared" si="2"/>
        <v>634.10029223809522</v>
      </c>
      <c r="H83" s="23">
        <v>572.73</v>
      </c>
      <c r="I83" s="23">
        <f t="shared" si="3"/>
        <v>5.1136607142857144</v>
      </c>
      <c r="J83" s="24">
        <f t="shared" si="4"/>
        <v>61.370292238095246</v>
      </c>
      <c r="K83" s="23">
        <f t="shared" si="5"/>
        <v>76.154395638252382</v>
      </c>
    </row>
    <row r="84" spans="1:11" x14ac:dyDescent="0.25">
      <c r="A84" s="7" t="s">
        <v>67</v>
      </c>
      <c r="B84" s="2">
        <v>0.95</v>
      </c>
      <c r="C84" s="27">
        <v>1</v>
      </c>
      <c r="D84" s="23">
        <f t="shared" si="1"/>
        <v>172.19997444089455</v>
      </c>
      <c r="E84" s="23">
        <v>167.2</v>
      </c>
      <c r="F84" s="28">
        <v>4.9999744408945688</v>
      </c>
      <c r="G84" s="23">
        <f t="shared" si="2"/>
        <v>1575.67</v>
      </c>
      <c r="H84" s="23">
        <v>1486.75</v>
      </c>
      <c r="I84" s="23">
        <f t="shared" si="3"/>
        <v>8.892045454545455</v>
      </c>
      <c r="J84" s="24">
        <f t="shared" si="4"/>
        <v>88.92</v>
      </c>
      <c r="K84" s="23">
        <f t="shared" si="5"/>
        <v>110.34082799999999</v>
      </c>
    </row>
    <row r="85" spans="1:11" ht="33" x14ac:dyDescent="0.25">
      <c r="A85" s="7" t="s">
        <v>75</v>
      </c>
      <c r="B85" s="2">
        <v>0.95</v>
      </c>
      <c r="C85" s="27">
        <v>1</v>
      </c>
      <c r="D85" s="23">
        <f t="shared" si="1"/>
        <v>172.19961379310342</v>
      </c>
      <c r="E85" s="23">
        <v>167.2</v>
      </c>
      <c r="F85" s="28">
        <v>4.9996137931034479</v>
      </c>
      <c r="G85" s="23">
        <f t="shared" si="2"/>
        <v>1459.88</v>
      </c>
      <c r="H85" s="23">
        <v>1377.5</v>
      </c>
      <c r="I85" s="23">
        <f t="shared" si="3"/>
        <v>8.2386363636363633</v>
      </c>
      <c r="J85" s="24">
        <f t="shared" si="4"/>
        <v>82.38</v>
      </c>
      <c r="K85" s="23">
        <f t="shared" si="5"/>
        <v>102.22534199999998</v>
      </c>
    </row>
    <row r="86" spans="1:11" x14ac:dyDescent="0.25">
      <c r="A86" s="7" t="s">
        <v>52</v>
      </c>
      <c r="C86" s="27">
        <v>1</v>
      </c>
      <c r="D86" s="23">
        <f t="shared" si="1"/>
        <v>181.00035555555556</v>
      </c>
      <c r="E86" s="23">
        <v>176</v>
      </c>
      <c r="F86" s="28">
        <v>5.0003555555555561</v>
      </c>
      <c r="G86" s="23">
        <f t="shared" si="2"/>
        <v>951.14</v>
      </c>
      <c r="H86" s="23">
        <v>900</v>
      </c>
      <c r="I86" s="23">
        <f t="shared" si="3"/>
        <v>5.1136363636363633</v>
      </c>
      <c r="J86" s="24">
        <f t="shared" si="4"/>
        <v>51.14</v>
      </c>
      <c r="K86" s="23">
        <f t="shared" si="5"/>
        <v>63.459625999999993</v>
      </c>
    </row>
    <row r="87" spans="1:11" ht="33" x14ac:dyDescent="0.25">
      <c r="A87" s="7" t="s">
        <v>58</v>
      </c>
      <c r="C87" s="27">
        <v>1</v>
      </c>
      <c r="D87" s="23">
        <f t="shared" ref="D87:D93" si="6">F87+E87</f>
        <v>181.00034188034189</v>
      </c>
      <c r="E87" s="23">
        <v>176</v>
      </c>
      <c r="F87" s="28">
        <v>5.00034188034188</v>
      </c>
      <c r="G87" s="23">
        <f t="shared" ref="G87:G93" si="7">H87+J87</f>
        <v>1360.13</v>
      </c>
      <c r="H87" s="23">
        <v>1287</v>
      </c>
      <c r="I87" s="23">
        <f t="shared" ref="I87:I93" si="8">H87/E87</f>
        <v>7.3125</v>
      </c>
      <c r="J87" s="24">
        <f t="shared" ref="J87:J149" si="9">I87*F87*2</f>
        <v>73.13</v>
      </c>
      <c r="K87" s="23">
        <f t="shared" ref="K87:K93" si="10">J87*1.2409</f>
        <v>90.747016999999985</v>
      </c>
    </row>
    <row r="88" spans="1:11" ht="33" x14ac:dyDescent="0.25">
      <c r="A88" s="7" t="s">
        <v>76</v>
      </c>
      <c r="B88" s="2">
        <v>0.95</v>
      </c>
      <c r="C88" s="27">
        <v>1</v>
      </c>
      <c r="D88" s="23">
        <f t="shared" si="6"/>
        <v>172.19981701738334</v>
      </c>
      <c r="E88" s="23">
        <v>167.2</v>
      </c>
      <c r="F88" s="28">
        <v>4.9998170173833492</v>
      </c>
      <c r="G88" s="23">
        <f t="shared" si="7"/>
        <v>1100.4499999999998</v>
      </c>
      <c r="H88" s="23">
        <v>1038.3499999999999</v>
      </c>
      <c r="I88" s="23">
        <f t="shared" si="8"/>
        <v>6.2102272727272725</v>
      </c>
      <c r="J88" s="24">
        <f t="shared" si="9"/>
        <v>62.1</v>
      </c>
      <c r="K88" s="23">
        <f t="shared" si="10"/>
        <v>77.059889999999996</v>
      </c>
    </row>
    <row r="89" spans="1:11" x14ac:dyDescent="0.25">
      <c r="A89" s="7" t="s">
        <v>77</v>
      </c>
      <c r="C89" s="27">
        <v>1</v>
      </c>
      <c r="D89" s="23">
        <f t="shared" si="6"/>
        <v>180.00029304029303</v>
      </c>
      <c r="E89" s="23">
        <v>176</v>
      </c>
      <c r="F89" s="28">
        <v>4.0002930402930401</v>
      </c>
      <c r="G89" s="23">
        <f t="shared" si="7"/>
        <v>1427.05</v>
      </c>
      <c r="H89" s="23">
        <v>1365</v>
      </c>
      <c r="I89" s="23">
        <f t="shared" si="8"/>
        <v>7.7556818181818183</v>
      </c>
      <c r="J89" s="24">
        <f t="shared" si="9"/>
        <v>62.05</v>
      </c>
      <c r="K89" s="23">
        <f t="shared" si="10"/>
        <v>76.997844999999984</v>
      </c>
    </row>
    <row r="90" spans="1:11" x14ac:dyDescent="0.25">
      <c r="A90" s="7" t="s">
        <v>73</v>
      </c>
      <c r="C90" s="27">
        <v>1</v>
      </c>
      <c r="D90" s="23">
        <f t="shared" si="6"/>
        <v>180.00006504065041</v>
      </c>
      <c r="E90" s="23">
        <v>176</v>
      </c>
      <c r="F90" s="28">
        <v>4.0000650406504068</v>
      </c>
      <c r="G90" s="23">
        <f t="shared" si="7"/>
        <v>1285.9100000000001</v>
      </c>
      <c r="H90" s="23">
        <v>1230</v>
      </c>
      <c r="I90" s="23">
        <f t="shared" si="8"/>
        <v>6.9886363636363633</v>
      </c>
      <c r="J90" s="24">
        <f t="shared" si="9"/>
        <v>55.910000000000004</v>
      </c>
      <c r="K90" s="23">
        <f t="shared" si="10"/>
        <v>69.378719000000004</v>
      </c>
    </row>
    <row r="91" spans="1:11" x14ac:dyDescent="0.25">
      <c r="A91" s="7" t="s">
        <v>67</v>
      </c>
      <c r="C91" s="27">
        <v>1</v>
      </c>
      <c r="D91" s="23">
        <f t="shared" si="6"/>
        <v>178.99987220447284</v>
      </c>
      <c r="E91" s="23">
        <v>176</v>
      </c>
      <c r="F91" s="28">
        <v>2.9998722044728434</v>
      </c>
      <c r="G91" s="23">
        <f t="shared" si="7"/>
        <v>1618.35</v>
      </c>
      <c r="H91" s="23">
        <v>1565</v>
      </c>
      <c r="I91" s="23">
        <f t="shared" si="8"/>
        <v>8.892045454545455</v>
      </c>
      <c r="J91" s="24">
        <f t="shared" si="9"/>
        <v>53.35</v>
      </c>
      <c r="K91" s="23">
        <f t="shared" si="10"/>
        <v>66.202015000000003</v>
      </c>
    </row>
    <row r="92" spans="1:11" ht="33" x14ac:dyDescent="0.25">
      <c r="A92" s="7" t="s">
        <v>75</v>
      </c>
      <c r="C92" s="27">
        <v>1</v>
      </c>
      <c r="D92" s="23">
        <f t="shared" si="6"/>
        <v>178.00033103448277</v>
      </c>
      <c r="E92" s="23">
        <v>176</v>
      </c>
      <c r="F92" s="28">
        <v>2.000331034482759</v>
      </c>
      <c r="G92" s="23">
        <f t="shared" si="7"/>
        <v>1482.96</v>
      </c>
      <c r="H92" s="23">
        <v>1450</v>
      </c>
      <c r="I92" s="23">
        <f t="shared" si="8"/>
        <v>8.2386363636363633</v>
      </c>
      <c r="J92" s="24">
        <f t="shared" si="9"/>
        <v>32.96</v>
      </c>
      <c r="K92" s="23">
        <f t="shared" si="10"/>
        <v>40.900064</v>
      </c>
    </row>
    <row r="93" spans="1:11" x14ac:dyDescent="0.25">
      <c r="A93" s="7" t="s">
        <v>56</v>
      </c>
      <c r="C93" s="27">
        <v>1</v>
      </c>
      <c r="D93" s="23">
        <f t="shared" si="6"/>
        <v>80.999815384615388</v>
      </c>
      <c r="E93" s="23">
        <v>80</v>
      </c>
      <c r="F93" s="28">
        <v>0.99981538461538455</v>
      </c>
      <c r="G93" s="23">
        <f t="shared" si="7"/>
        <v>605.68002272307695</v>
      </c>
      <c r="H93" s="23">
        <v>590.91</v>
      </c>
      <c r="I93" s="23">
        <f t="shared" si="8"/>
        <v>7.3863749999999992</v>
      </c>
      <c r="J93" s="24">
        <f t="shared" si="9"/>
        <v>14.77002272307692</v>
      </c>
      <c r="K93" s="23">
        <f t="shared" si="10"/>
        <v>18.32812119706615</v>
      </c>
    </row>
    <row r="94" spans="1:11" hidden="1" x14ac:dyDescent="0.25">
      <c r="A94" s="7" t="s">
        <v>11</v>
      </c>
      <c r="C94" s="8"/>
      <c r="D94" s="8"/>
      <c r="E94" s="8"/>
      <c r="F94" s="29" t="e">
        <v>#DIV/0!</v>
      </c>
      <c r="G94" s="9"/>
      <c r="H94" s="9"/>
      <c r="I94" s="9"/>
      <c r="J94" s="24" t="e">
        <f t="shared" si="9"/>
        <v>#DIV/0!</v>
      </c>
      <c r="K94" s="9"/>
    </row>
    <row r="95" spans="1:11" hidden="1" x14ac:dyDescent="0.25">
      <c r="A95" s="7" t="s">
        <v>11</v>
      </c>
      <c r="C95" s="8"/>
      <c r="D95" s="8"/>
      <c r="E95" s="8"/>
      <c r="F95" s="29" t="e">
        <v>#DIV/0!</v>
      </c>
      <c r="G95" s="9"/>
      <c r="H95" s="9"/>
      <c r="I95" s="9"/>
      <c r="J95" s="24" t="e">
        <f t="shared" si="9"/>
        <v>#DIV/0!</v>
      </c>
      <c r="K95" s="9"/>
    </row>
    <row r="96" spans="1:11" hidden="1" x14ac:dyDescent="0.25">
      <c r="A96" s="7" t="s">
        <v>11</v>
      </c>
      <c r="C96" s="8"/>
      <c r="D96" s="8"/>
      <c r="E96" s="8"/>
      <c r="F96" s="29" t="e">
        <v>#DIV/0!</v>
      </c>
      <c r="G96" s="9"/>
      <c r="H96" s="9"/>
      <c r="I96" s="9"/>
      <c r="J96" s="24" t="e">
        <f t="shared" si="9"/>
        <v>#DIV/0!</v>
      </c>
      <c r="K96" s="9"/>
    </row>
    <row r="97" spans="1:11" hidden="1" x14ac:dyDescent="0.25">
      <c r="A97" s="7" t="s">
        <v>11</v>
      </c>
      <c r="C97" s="8"/>
      <c r="D97" s="8"/>
      <c r="E97" s="8"/>
      <c r="F97" s="29" t="e">
        <v>#DIV/0!</v>
      </c>
      <c r="G97" s="9"/>
      <c r="H97" s="9"/>
      <c r="I97" s="9"/>
      <c r="J97" s="24" t="e">
        <f t="shared" si="9"/>
        <v>#DIV/0!</v>
      </c>
      <c r="K97" s="9"/>
    </row>
    <row r="98" spans="1:11" hidden="1" x14ac:dyDescent="0.25">
      <c r="A98" s="7" t="s">
        <v>11</v>
      </c>
      <c r="C98" s="8"/>
      <c r="D98" s="8"/>
      <c r="E98" s="8"/>
      <c r="F98" s="29" t="e">
        <v>#DIV/0!</v>
      </c>
      <c r="G98" s="9"/>
      <c r="H98" s="9"/>
      <c r="I98" s="9"/>
      <c r="J98" s="24" t="e">
        <f t="shared" si="9"/>
        <v>#DIV/0!</v>
      </c>
      <c r="K98" s="9"/>
    </row>
    <row r="99" spans="1:11" hidden="1" x14ac:dyDescent="0.25">
      <c r="A99" s="7" t="s">
        <v>11</v>
      </c>
      <c r="C99" s="8"/>
      <c r="D99" s="8"/>
      <c r="E99" s="8"/>
      <c r="F99" s="29" t="e">
        <v>#DIV/0!</v>
      </c>
      <c r="G99" s="9"/>
      <c r="H99" s="9"/>
      <c r="I99" s="9"/>
      <c r="J99" s="24" t="e">
        <f t="shared" si="9"/>
        <v>#DIV/0!</v>
      </c>
      <c r="K99" s="9"/>
    </row>
    <row r="100" spans="1:11" hidden="1" x14ac:dyDescent="0.25">
      <c r="A100" s="7" t="s">
        <v>11</v>
      </c>
      <c r="C100" s="8"/>
      <c r="D100" s="8"/>
      <c r="E100" s="8"/>
      <c r="F100" s="29" t="e">
        <v>#DIV/0!</v>
      </c>
      <c r="G100" s="9"/>
      <c r="H100" s="9"/>
      <c r="I100" s="9"/>
      <c r="J100" s="24" t="e">
        <f t="shared" si="9"/>
        <v>#DIV/0!</v>
      </c>
      <c r="K100" s="9"/>
    </row>
    <row r="101" spans="1:11" hidden="1" x14ac:dyDescent="0.25">
      <c r="A101" s="7" t="s">
        <v>11</v>
      </c>
      <c r="C101" s="8"/>
      <c r="D101" s="8"/>
      <c r="E101" s="8"/>
      <c r="F101" s="29" t="e">
        <v>#DIV/0!</v>
      </c>
      <c r="G101" s="9"/>
      <c r="H101" s="9"/>
      <c r="I101" s="9"/>
      <c r="J101" s="24" t="e">
        <f t="shared" si="9"/>
        <v>#DIV/0!</v>
      </c>
      <c r="K101" s="9"/>
    </row>
    <row r="102" spans="1:11" hidden="1" x14ac:dyDescent="0.25">
      <c r="A102" s="7" t="s">
        <v>11</v>
      </c>
      <c r="C102" s="8"/>
      <c r="D102" s="8"/>
      <c r="E102" s="8"/>
      <c r="F102" s="29" t="e">
        <v>#DIV/0!</v>
      </c>
      <c r="G102" s="9"/>
      <c r="H102" s="9"/>
      <c r="I102" s="9"/>
      <c r="J102" s="24" t="e">
        <f t="shared" si="9"/>
        <v>#DIV/0!</v>
      </c>
      <c r="K102" s="9"/>
    </row>
    <row r="103" spans="1:11" hidden="1" x14ac:dyDescent="0.25">
      <c r="A103" s="7" t="s">
        <v>11</v>
      </c>
      <c r="C103" s="8"/>
      <c r="D103" s="8"/>
      <c r="E103" s="8"/>
      <c r="F103" s="29" t="e">
        <v>#DIV/0!</v>
      </c>
      <c r="G103" s="9"/>
      <c r="H103" s="9"/>
      <c r="I103" s="9"/>
      <c r="J103" s="24" t="e">
        <f t="shared" si="9"/>
        <v>#DIV/0!</v>
      </c>
      <c r="K103" s="9"/>
    </row>
    <row r="104" spans="1:11" hidden="1" x14ac:dyDescent="0.25">
      <c r="A104" s="7" t="s">
        <v>11</v>
      </c>
      <c r="C104" s="8"/>
      <c r="D104" s="8"/>
      <c r="E104" s="8"/>
      <c r="F104" s="29" t="e">
        <v>#DIV/0!</v>
      </c>
      <c r="G104" s="9"/>
      <c r="H104" s="9"/>
      <c r="I104" s="9"/>
      <c r="J104" s="24" t="e">
        <f t="shared" si="9"/>
        <v>#DIV/0!</v>
      </c>
      <c r="K104" s="9"/>
    </row>
    <row r="105" spans="1:11" hidden="1" x14ac:dyDescent="0.25">
      <c r="A105" s="7" t="s">
        <v>11</v>
      </c>
      <c r="C105" s="8"/>
      <c r="D105" s="8"/>
      <c r="E105" s="8"/>
      <c r="F105" s="29" t="e">
        <v>#DIV/0!</v>
      </c>
      <c r="G105" s="9"/>
      <c r="H105" s="9"/>
      <c r="I105" s="9"/>
      <c r="J105" s="24" t="e">
        <f t="shared" si="9"/>
        <v>#DIV/0!</v>
      </c>
      <c r="K105" s="9"/>
    </row>
    <row r="106" spans="1:11" hidden="1" x14ac:dyDescent="0.25">
      <c r="A106" s="7" t="s">
        <v>11</v>
      </c>
      <c r="C106" s="8"/>
      <c r="D106" s="8"/>
      <c r="E106" s="8"/>
      <c r="F106" s="29" t="e">
        <v>#DIV/0!</v>
      </c>
      <c r="G106" s="9"/>
      <c r="H106" s="9"/>
      <c r="I106" s="9"/>
      <c r="J106" s="24" t="e">
        <f t="shared" si="9"/>
        <v>#DIV/0!</v>
      </c>
      <c r="K106" s="9"/>
    </row>
    <row r="107" spans="1:11" hidden="1" x14ac:dyDescent="0.25">
      <c r="A107" s="7" t="s">
        <v>11</v>
      </c>
      <c r="C107" s="8"/>
      <c r="D107" s="8"/>
      <c r="E107" s="8"/>
      <c r="F107" s="29" t="e">
        <v>#DIV/0!</v>
      </c>
      <c r="G107" s="9"/>
      <c r="H107" s="9"/>
      <c r="I107" s="9"/>
      <c r="J107" s="24" t="e">
        <f t="shared" si="9"/>
        <v>#DIV/0!</v>
      </c>
      <c r="K107" s="9"/>
    </row>
    <row r="108" spans="1:11" hidden="1" x14ac:dyDescent="0.25">
      <c r="A108" s="7" t="s">
        <v>11</v>
      </c>
      <c r="C108" s="8"/>
      <c r="D108" s="8"/>
      <c r="E108" s="8"/>
      <c r="F108" s="29" t="e">
        <v>#DIV/0!</v>
      </c>
      <c r="G108" s="9"/>
      <c r="H108" s="9"/>
      <c r="I108" s="9"/>
      <c r="J108" s="24" t="e">
        <f t="shared" si="9"/>
        <v>#DIV/0!</v>
      </c>
      <c r="K108" s="9"/>
    </row>
    <row r="109" spans="1:11" hidden="1" x14ac:dyDescent="0.25">
      <c r="A109" s="7" t="s">
        <v>11</v>
      </c>
      <c r="C109" s="8"/>
      <c r="D109" s="8"/>
      <c r="E109" s="8"/>
      <c r="F109" s="29" t="e">
        <v>#DIV/0!</v>
      </c>
      <c r="G109" s="9"/>
      <c r="H109" s="9"/>
      <c r="I109" s="9"/>
      <c r="J109" s="24" t="e">
        <f t="shared" si="9"/>
        <v>#DIV/0!</v>
      </c>
      <c r="K109" s="9"/>
    </row>
    <row r="110" spans="1:11" hidden="1" x14ac:dyDescent="0.25">
      <c r="A110" s="7" t="s">
        <v>11</v>
      </c>
      <c r="C110" s="8"/>
      <c r="D110" s="8"/>
      <c r="E110" s="8"/>
      <c r="F110" s="29" t="e">
        <v>#DIV/0!</v>
      </c>
      <c r="G110" s="9"/>
      <c r="H110" s="9"/>
      <c r="I110" s="9"/>
      <c r="J110" s="24" t="e">
        <f t="shared" si="9"/>
        <v>#DIV/0!</v>
      </c>
      <c r="K110" s="9"/>
    </row>
    <row r="111" spans="1:11" hidden="1" x14ac:dyDescent="0.25">
      <c r="A111" s="7" t="s">
        <v>11</v>
      </c>
      <c r="C111" s="8"/>
      <c r="D111" s="8"/>
      <c r="E111" s="8"/>
      <c r="F111" s="29" t="e">
        <v>#DIV/0!</v>
      </c>
      <c r="G111" s="9"/>
      <c r="H111" s="9"/>
      <c r="I111" s="9"/>
      <c r="J111" s="24" t="e">
        <f t="shared" si="9"/>
        <v>#DIV/0!</v>
      </c>
      <c r="K111" s="9"/>
    </row>
    <row r="112" spans="1:11" hidden="1" x14ac:dyDescent="0.25">
      <c r="A112" s="7" t="s">
        <v>11</v>
      </c>
      <c r="C112" s="8"/>
      <c r="D112" s="8"/>
      <c r="E112" s="8"/>
      <c r="F112" s="29" t="e">
        <v>#DIV/0!</v>
      </c>
      <c r="G112" s="9"/>
      <c r="H112" s="9"/>
      <c r="I112" s="9"/>
      <c r="J112" s="24" t="e">
        <f t="shared" si="9"/>
        <v>#DIV/0!</v>
      </c>
      <c r="K112" s="9"/>
    </row>
    <row r="113" spans="1:11" hidden="1" x14ac:dyDescent="0.25">
      <c r="A113" s="7" t="s">
        <v>11</v>
      </c>
      <c r="C113" s="8"/>
      <c r="D113" s="8"/>
      <c r="E113" s="8"/>
      <c r="F113" s="29" t="e">
        <v>#DIV/0!</v>
      </c>
      <c r="G113" s="9"/>
      <c r="H113" s="9"/>
      <c r="I113" s="9"/>
      <c r="J113" s="24" t="e">
        <f t="shared" si="9"/>
        <v>#DIV/0!</v>
      </c>
      <c r="K113" s="9"/>
    </row>
    <row r="114" spans="1:11" hidden="1" x14ac:dyDescent="0.25">
      <c r="A114" s="7" t="s">
        <v>11</v>
      </c>
      <c r="C114" s="8"/>
      <c r="D114" s="8"/>
      <c r="E114" s="8"/>
      <c r="F114" s="29" t="e">
        <v>#DIV/0!</v>
      </c>
      <c r="G114" s="9"/>
      <c r="H114" s="9"/>
      <c r="I114" s="9"/>
      <c r="J114" s="24" t="e">
        <f t="shared" si="9"/>
        <v>#DIV/0!</v>
      </c>
      <c r="K114" s="9"/>
    </row>
    <row r="115" spans="1:11" hidden="1" x14ac:dyDescent="0.25">
      <c r="A115" s="7" t="s">
        <v>11</v>
      </c>
      <c r="C115" s="8"/>
      <c r="D115" s="8"/>
      <c r="E115" s="8"/>
      <c r="F115" s="29" t="e">
        <v>#DIV/0!</v>
      </c>
      <c r="G115" s="9"/>
      <c r="H115" s="9"/>
      <c r="I115" s="9"/>
      <c r="J115" s="24" t="e">
        <f t="shared" si="9"/>
        <v>#DIV/0!</v>
      </c>
      <c r="K115" s="9"/>
    </row>
    <row r="116" spans="1:11" hidden="1" x14ac:dyDescent="0.25">
      <c r="A116" s="7" t="s">
        <v>11</v>
      </c>
      <c r="C116" s="8"/>
      <c r="D116" s="8"/>
      <c r="E116" s="8"/>
      <c r="F116" s="29" t="e">
        <v>#DIV/0!</v>
      </c>
      <c r="G116" s="9"/>
      <c r="H116" s="9"/>
      <c r="I116" s="9"/>
      <c r="J116" s="24" t="e">
        <f t="shared" si="9"/>
        <v>#DIV/0!</v>
      </c>
      <c r="K116" s="9"/>
    </row>
    <row r="117" spans="1:11" hidden="1" x14ac:dyDescent="0.25">
      <c r="A117" s="7" t="s">
        <v>11</v>
      </c>
      <c r="C117" s="8"/>
      <c r="D117" s="8"/>
      <c r="E117" s="8"/>
      <c r="F117" s="29" t="e">
        <v>#DIV/0!</v>
      </c>
      <c r="G117" s="9"/>
      <c r="H117" s="9"/>
      <c r="I117" s="9"/>
      <c r="J117" s="24" t="e">
        <f t="shared" si="9"/>
        <v>#DIV/0!</v>
      </c>
      <c r="K117" s="9"/>
    </row>
    <row r="118" spans="1:11" hidden="1" x14ac:dyDescent="0.25">
      <c r="A118" s="7" t="s">
        <v>11</v>
      </c>
      <c r="C118" s="8"/>
      <c r="D118" s="8"/>
      <c r="E118" s="8"/>
      <c r="F118" s="29" t="e">
        <v>#DIV/0!</v>
      </c>
      <c r="G118" s="9"/>
      <c r="H118" s="9"/>
      <c r="I118" s="9"/>
      <c r="J118" s="24" t="e">
        <f t="shared" si="9"/>
        <v>#DIV/0!</v>
      </c>
      <c r="K118" s="9"/>
    </row>
    <row r="119" spans="1:11" hidden="1" x14ac:dyDescent="0.25">
      <c r="A119" s="7" t="s">
        <v>11</v>
      </c>
      <c r="C119" s="8"/>
      <c r="D119" s="8"/>
      <c r="E119" s="8"/>
      <c r="F119" s="29" t="e">
        <v>#DIV/0!</v>
      </c>
      <c r="G119" s="9"/>
      <c r="H119" s="9"/>
      <c r="I119" s="9"/>
      <c r="J119" s="24" t="e">
        <f t="shared" si="9"/>
        <v>#DIV/0!</v>
      </c>
      <c r="K119" s="9"/>
    </row>
    <row r="120" spans="1:11" hidden="1" x14ac:dyDescent="0.25">
      <c r="A120" s="7" t="s">
        <v>11</v>
      </c>
      <c r="C120" s="8"/>
      <c r="D120" s="8"/>
      <c r="E120" s="8"/>
      <c r="F120" s="29" t="e">
        <v>#DIV/0!</v>
      </c>
      <c r="G120" s="9"/>
      <c r="H120" s="9"/>
      <c r="I120" s="9"/>
      <c r="J120" s="24" t="e">
        <f t="shared" si="9"/>
        <v>#DIV/0!</v>
      </c>
      <c r="K120" s="9"/>
    </row>
    <row r="121" spans="1:11" hidden="1" x14ac:dyDescent="0.25">
      <c r="A121" s="7" t="s">
        <v>11</v>
      </c>
      <c r="C121" s="8"/>
      <c r="D121" s="8"/>
      <c r="E121" s="8"/>
      <c r="F121" s="29" t="e">
        <v>#DIV/0!</v>
      </c>
      <c r="G121" s="9"/>
      <c r="H121" s="9"/>
      <c r="I121" s="9"/>
      <c r="J121" s="24" t="e">
        <f t="shared" si="9"/>
        <v>#DIV/0!</v>
      </c>
      <c r="K121" s="9"/>
    </row>
    <row r="122" spans="1:11" hidden="1" x14ac:dyDescent="0.25">
      <c r="A122" s="7" t="s">
        <v>11</v>
      </c>
      <c r="C122" s="8"/>
      <c r="D122" s="8"/>
      <c r="E122" s="8"/>
      <c r="F122" s="29" t="e">
        <v>#DIV/0!</v>
      </c>
      <c r="G122" s="9"/>
      <c r="H122" s="9"/>
      <c r="I122" s="9"/>
      <c r="J122" s="24" t="e">
        <f t="shared" si="9"/>
        <v>#DIV/0!</v>
      </c>
      <c r="K122" s="9"/>
    </row>
    <row r="123" spans="1:11" hidden="1" x14ac:dyDescent="0.25">
      <c r="A123" s="7" t="s">
        <v>11</v>
      </c>
      <c r="C123" s="8"/>
      <c r="D123" s="8"/>
      <c r="E123" s="8"/>
      <c r="F123" s="29" t="e">
        <v>#DIV/0!</v>
      </c>
      <c r="G123" s="9"/>
      <c r="H123" s="9"/>
      <c r="I123" s="9"/>
      <c r="J123" s="24" t="e">
        <f t="shared" si="9"/>
        <v>#DIV/0!</v>
      </c>
      <c r="K123" s="9"/>
    </row>
    <row r="124" spans="1:11" hidden="1" x14ac:dyDescent="0.25">
      <c r="A124" s="7" t="s">
        <v>11</v>
      </c>
      <c r="C124" s="8"/>
      <c r="D124" s="8"/>
      <c r="E124" s="8"/>
      <c r="F124" s="29" t="e">
        <v>#DIV/0!</v>
      </c>
      <c r="G124" s="9"/>
      <c r="H124" s="9"/>
      <c r="I124" s="9"/>
      <c r="J124" s="24" t="e">
        <f t="shared" si="9"/>
        <v>#DIV/0!</v>
      </c>
      <c r="K124" s="9"/>
    </row>
    <row r="125" spans="1:11" hidden="1" x14ac:dyDescent="0.25">
      <c r="A125" s="7" t="s">
        <v>11</v>
      </c>
      <c r="C125" s="8"/>
      <c r="D125" s="8"/>
      <c r="E125" s="8"/>
      <c r="F125" s="29" t="e">
        <v>#DIV/0!</v>
      </c>
      <c r="G125" s="9"/>
      <c r="H125" s="9"/>
      <c r="I125" s="9"/>
      <c r="J125" s="24" t="e">
        <f t="shared" si="9"/>
        <v>#DIV/0!</v>
      </c>
      <c r="K125" s="9"/>
    </row>
    <row r="126" spans="1:11" hidden="1" x14ac:dyDescent="0.25">
      <c r="A126" s="7" t="s">
        <v>11</v>
      </c>
      <c r="C126" s="8"/>
      <c r="D126" s="8"/>
      <c r="E126" s="8"/>
      <c r="F126" s="29" t="e">
        <v>#DIV/0!</v>
      </c>
      <c r="G126" s="9"/>
      <c r="H126" s="9"/>
      <c r="I126" s="9"/>
      <c r="J126" s="24" t="e">
        <f t="shared" si="9"/>
        <v>#DIV/0!</v>
      </c>
      <c r="K126" s="9"/>
    </row>
    <row r="127" spans="1:11" hidden="1" x14ac:dyDescent="0.25">
      <c r="A127" s="7" t="s">
        <v>11</v>
      </c>
      <c r="C127" s="8"/>
      <c r="D127" s="8"/>
      <c r="E127" s="8"/>
      <c r="F127" s="29" t="e">
        <v>#DIV/0!</v>
      </c>
      <c r="G127" s="9"/>
      <c r="H127" s="9"/>
      <c r="I127" s="9"/>
      <c r="J127" s="24" t="e">
        <f t="shared" si="9"/>
        <v>#DIV/0!</v>
      </c>
      <c r="K127" s="9"/>
    </row>
    <row r="128" spans="1:11" hidden="1" x14ac:dyDescent="0.25">
      <c r="A128" s="7" t="s">
        <v>11</v>
      </c>
      <c r="C128" s="8"/>
      <c r="D128" s="8"/>
      <c r="E128" s="8"/>
      <c r="F128" s="29" t="e">
        <v>#DIV/0!</v>
      </c>
      <c r="G128" s="9"/>
      <c r="H128" s="9"/>
      <c r="I128" s="9"/>
      <c r="J128" s="24" t="e">
        <f t="shared" si="9"/>
        <v>#DIV/0!</v>
      </c>
      <c r="K128" s="9"/>
    </row>
    <row r="129" spans="1:11" hidden="1" x14ac:dyDescent="0.25">
      <c r="A129" s="7" t="s">
        <v>11</v>
      </c>
      <c r="C129" s="8"/>
      <c r="D129" s="8"/>
      <c r="E129" s="8"/>
      <c r="F129" s="29" t="e">
        <v>#DIV/0!</v>
      </c>
      <c r="G129" s="9"/>
      <c r="H129" s="9"/>
      <c r="I129" s="9"/>
      <c r="J129" s="24" t="e">
        <f t="shared" si="9"/>
        <v>#DIV/0!</v>
      </c>
      <c r="K129" s="9"/>
    </row>
    <row r="130" spans="1:11" hidden="1" x14ac:dyDescent="0.25">
      <c r="A130" s="7" t="s">
        <v>11</v>
      </c>
      <c r="C130" s="8"/>
      <c r="D130" s="8"/>
      <c r="E130" s="8"/>
      <c r="F130" s="29" t="e">
        <v>#DIV/0!</v>
      </c>
      <c r="G130" s="9"/>
      <c r="H130" s="9"/>
      <c r="I130" s="9"/>
      <c r="J130" s="24" t="e">
        <f t="shared" si="9"/>
        <v>#DIV/0!</v>
      </c>
      <c r="K130" s="9"/>
    </row>
    <row r="131" spans="1:11" hidden="1" x14ac:dyDescent="0.25">
      <c r="A131" s="7" t="s">
        <v>11</v>
      </c>
      <c r="C131" s="8"/>
      <c r="D131" s="8"/>
      <c r="E131" s="8"/>
      <c r="F131" s="29" t="e">
        <v>#DIV/0!</v>
      </c>
      <c r="G131" s="9"/>
      <c r="H131" s="9"/>
      <c r="I131" s="9"/>
      <c r="J131" s="24" t="e">
        <f t="shared" si="9"/>
        <v>#DIV/0!</v>
      </c>
      <c r="K131" s="9"/>
    </row>
    <row r="132" spans="1:11" hidden="1" x14ac:dyDescent="0.25">
      <c r="A132" s="7" t="s">
        <v>11</v>
      </c>
      <c r="C132" s="8"/>
      <c r="D132" s="8"/>
      <c r="E132" s="8"/>
      <c r="F132" s="29" t="e">
        <v>#DIV/0!</v>
      </c>
      <c r="G132" s="9"/>
      <c r="H132" s="9"/>
      <c r="I132" s="9"/>
      <c r="J132" s="24" t="e">
        <f t="shared" si="9"/>
        <v>#DIV/0!</v>
      </c>
      <c r="K132" s="9"/>
    </row>
    <row r="133" spans="1:11" hidden="1" x14ac:dyDescent="0.25">
      <c r="A133" s="7" t="s">
        <v>11</v>
      </c>
      <c r="C133" s="8"/>
      <c r="D133" s="8"/>
      <c r="E133" s="8"/>
      <c r="F133" s="29" t="e">
        <v>#DIV/0!</v>
      </c>
      <c r="G133" s="9"/>
      <c r="H133" s="9"/>
      <c r="I133" s="9"/>
      <c r="J133" s="24" t="e">
        <f t="shared" si="9"/>
        <v>#DIV/0!</v>
      </c>
      <c r="K133" s="9"/>
    </row>
    <row r="134" spans="1:11" hidden="1" x14ac:dyDescent="0.25">
      <c r="A134" s="7" t="s">
        <v>11</v>
      </c>
      <c r="C134" s="8"/>
      <c r="D134" s="8"/>
      <c r="E134" s="8"/>
      <c r="F134" s="29" t="e">
        <v>#DIV/0!</v>
      </c>
      <c r="G134" s="9"/>
      <c r="H134" s="9"/>
      <c r="I134" s="9"/>
      <c r="J134" s="24" t="e">
        <f t="shared" si="9"/>
        <v>#DIV/0!</v>
      </c>
      <c r="K134" s="9"/>
    </row>
    <row r="135" spans="1:11" hidden="1" x14ac:dyDescent="0.25">
      <c r="A135" s="7" t="s">
        <v>11</v>
      </c>
      <c r="C135" s="8"/>
      <c r="D135" s="8"/>
      <c r="E135" s="8"/>
      <c r="F135" s="29" t="e">
        <v>#DIV/0!</v>
      </c>
      <c r="G135" s="9"/>
      <c r="H135" s="9"/>
      <c r="I135" s="9"/>
      <c r="J135" s="24" t="e">
        <f t="shared" si="9"/>
        <v>#DIV/0!</v>
      </c>
      <c r="K135" s="9"/>
    </row>
    <row r="136" spans="1:11" hidden="1" x14ac:dyDescent="0.25">
      <c r="A136" s="7" t="s">
        <v>11</v>
      </c>
      <c r="C136" s="8"/>
      <c r="D136" s="8"/>
      <c r="E136" s="8"/>
      <c r="F136" s="29" t="e">
        <v>#DIV/0!</v>
      </c>
      <c r="G136" s="9"/>
      <c r="H136" s="9"/>
      <c r="I136" s="9"/>
      <c r="J136" s="24" t="e">
        <f t="shared" si="9"/>
        <v>#DIV/0!</v>
      </c>
      <c r="K136" s="9"/>
    </row>
    <row r="137" spans="1:11" hidden="1" x14ac:dyDescent="0.25">
      <c r="A137" s="7" t="s">
        <v>11</v>
      </c>
      <c r="C137" s="8"/>
      <c r="D137" s="8"/>
      <c r="E137" s="8"/>
      <c r="F137" s="29" t="e">
        <v>#DIV/0!</v>
      </c>
      <c r="G137" s="9"/>
      <c r="H137" s="9"/>
      <c r="I137" s="9"/>
      <c r="J137" s="24" t="e">
        <f t="shared" si="9"/>
        <v>#DIV/0!</v>
      </c>
      <c r="K137" s="9"/>
    </row>
    <row r="138" spans="1:11" hidden="1" x14ac:dyDescent="0.25">
      <c r="A138" s="7" t="s">
        <v>11</v>
      </c>
      <c r="C138" s="8"/>
      <c r="D138" s="8"/>
      <c r="E138" s="8"/>
      <c r="F138" s="29" t="e">
        <v>#DIV/0!</v>
      </c>
      <c r="G138" s="9"/>
      <c r="H138" s="9"/>
      <c r="I138" s="9"/>
      <c r="J138" s="24" t="e">
        <f t="shared" si="9"/>
        <v>#DIV/0!</v>
      </c>
      <c r="K138" s="9"/>
    </row>
    <row r="139" spans="1:11" hidden="1" x14ac:dyDescent="0.25">
      <c r="A139" s="7" t="s">
        <v>11</v>
      </c>
      <c r="C139" s="8"/>
      <c r="D139" s="8"/>
      <c r="E139" s="8"/>
      <c r="F139" s="29" t="e">
        <v>#DIV/0!</v>
      </c>
      <c r="G139" s="9"/>
      <c r="H139" s="9"/>
      <c r="I139" s="9"/>
      <c r="J139" s="24" t="e">
        <f t="shared" si="9"/>
        <v>#DIV/0!</v>
      </c>
      <c r="K139" s="9"/>
    </row>
    <row r="140" spans="1:11" hidden="1" x14ac:dyDescent="0.25">
      <c r="A140" s="7" t="s">
        <v>11</v>
      </c>
      <c r="C140" s="8"/>
      <c r="D140" s="8"/>
      <c r="E140" s="8"/>
      <c r="F140" s="29" t="e">
        <v>#DIV/0!</v>
      </c>
      <c r="G140" s="9"/>
      <c r="H140" s="9"/>
      <c r="I140" s="9"/>
      <c r="J140" s="24" t="e">
        <f t="shared" si="9"/>
        <v>#DIV/0!</v>
      </c>
      <c r="K140" s="9"/>
    </row>
    <row r="141" spans="1:11" hidden="1" x14ac:dyDescent="0.25">
      <c r="A141" s="7" t="s">
        <v>11</v>
      </c>
      <c r="C141" s="8"/>
      <c r="D141" s="8"/>
      <c r="E141" s="8"/>
      <c r="F141" s="29" t="e">
        <v>#DIV/0!</v>
      </c>
      <c r="G141" s="9"/>
      <c r="H141" s="9"/>
      <c r="I141" s="9"/>
      <c r="J141" s="24" t="e">
        <f t="shared" si="9"/>
        <v>#DIV/0!</v>
      </c>
      <c r="K141" s="9"/>
    </row>
    <row r="142" spans="1:11" hidden="1" x14ac:dyDescent="0.25">
      <c r="A142" s="7" t="s">
        <v>11</v>
      </c>
      <c r="C142" s="8"/>
      <c r="D142" s="8"/>
      <c r="E142" s="8"/>
      <c r="F142" s="29" t="e">
        <v>#DIV/0!</v>
      </c>
      <c r="G142" s="9"/>
      <c r="H142" s="9"/>
      <c r="I142" s="9"/>
      <c r="J142" s="24" t="e">
        <f t="shared" si="9"/>
        <v>#DIV/0!</v>
      </c>
      <c r="K142" s="9"/>
    </row>
    <row r="143" spans="1:11" hidden="1" x14ac:dyDescent="0.25">
      <c r="A143" s="7" t="s">
        <v>11</v>
      </c>
      <c r="C143" s="8"/>
      <c r="D143" s="8"/>
      <c r="E143" s="8"/>
      <c r="F143" s="29" t="e">
        <v>#DIV/0!</v>
      </c>
      <c r="G143" s="9"/>
      <c r="H143" s="9"/>
      <c r="I143" s="9"/>
      <c r="J143" s="24" t="e">
        <f t="shared" si="9"/>
        <v>#DIV/0!</v>
      </c>
      <c r="K143" s="9"/>
    </row>
    <row r="144" spans="1:11" hidden="1" x14ac:dyDescent="0.25">
      <c r="A144" s="7" t="s">
        <v>11</v>
      </c>
      <c r="C144" s="8"/>
      <c r="D144" s="8"/>
      <c r="E144" s="8"/>
      <c r="F144" s="29" t="e">
        <v>#DIV/0!</v>
      </c>
      <c r="G144" s="9"/>
      <c r="H144" s="9"/>
      <c r="I144" s="9"/>
      <c r="J144" s="24" t="e">
        <f t="shared" si="9"/>
        <v>#DIV/0!</v>
      </c>
      <c r="K144" s="9"/>
    </row>
    <row r="145" spans="1:11" hidden="1" x14ac:dyDescent="0.25">
      <c r="A145" s="7" t="s">
        <v>11</v>
      </c>
      <c r="C145" s="8"/>
      <c r="D145" s="8"/>
      <c r="E145" s="8"/>
      <c r="F145" s="29" t="e">
        <v>#DIV/0!</v>
      </c>
      <c r="G145" s="9"/>
      <c r="H145" s="9"/>
      <c r="I145" s="9"/>
      <c r="J145" s="24" t="e">
        <f t="shared" si="9"/>
        <v>#DIV/0!</v>
      </c>
      <c r="K145" s="9"/>
    </row>
    <row r="146" spans="1:11" hidden="1" x14ac:dyDescent="0.25">
      <c r="A146" s="7" t="s">
        <v>11</v>
      </c>
      <c r="C146" s="8"/>
      <c r="D146" s="8"/>
      <c r="E146" s="8"/>
      <c r="F146" s="29" t="e">
        <v>#DIV/0!</v>
      </c>
      <c r="G146" s="9"/>
      <c r="H146" s="9"/>
      <c r="I146" s="9"/>
      <c r="J146" s="24" t="e">
        <f t="shared" si="9"/>
        <v>#DIV/0!</v>
      </c>
      <c r="K146" s="9"/>
    </row>
    <row r="147" spans="1:11" hidden="1" x14ac:dyDescent="0.25">
      <c r="A147" s="7" t="s">
        <v>11</v>
      </c>
      <c r="C147" s="8"/>
      <c r="D147" s="8"/>
      <c r="E147" s="8"/>
      <c r="F147" s="29" t="e">
        <v>#DIV/0!</v>
      </c>
      <c r="G147" s="9"/>
      <c r="H147" s="9"/>
      <c r="I147" s="9"/>
      <c r="J147" s="24" t="e">
        <f t="shared" si="9"/>
        <v>#DIV/0!</v>
      </c>
      <c r="K147" s="9"/>
    </row>
    <row r="148" spans="1:11" hidden="1" x14ac:dyDescent="0.25">
      <c r="A148" s="7" t="s">
        <v>11</v>
      </c>
      <c r="C148" s="8"/>
      <c r="D148" s="8"/>
      <c r="E148" s="8"/>
      <c r="F148" s="29" t="e">
        <v>#DIV/0!</v>
      </c>
      <c r="G148" s="9"/>
      <c r="H148" s="9"/>
      <c r="I148" s="9"/>
      <c r="J148" s="24" t="e">
        <f t="shared" si="9"/>
        <v>#DIV/0!</v>
      </c>
      <c r="K148" s="9"/>
    </row>
    <row r="149" spans="1:11" hidden="1" x14ac:dyDescent="0.25">
      <c r="A149" s="7" t="s">
        <v>11</v>
      </c>
      <c r="C149" s="8"/>
      <c r="D149" s="8"/>
      <c r="E149" s="8"/>
      <c r="F149" s="29" t="e">
        <v>#DIV/0!</v>
      </c>
      <c r="G149" s="9"/>
      <c r="H149" s="9"/>
      <c r="I149" s="9"/>
      <c r="J149" s="24" t="e">
        <f t="shared" si="9"/>
        <v>#DIV/0!</v>
      </c>
      <c r="K149" s="9"/>
    </row>
    <row r="152" spans="1:11" x14ac:dyDescent="0.25">
      <c r="A152" s="13" t="s">
        <v>2</v>
      </c>
      <c r="C152" s="14"/>
      <c r="D152" s="14"/>
      <c r="E152" s="14"/>
      <c r="F152" s="14"/>
      <c r="G152" s="14"/>
      <c r="H152" s="14"/>
      <c r="I152" s="14"/>
      <c r="J152" s="14"/>
      <c r="K152" s="14"/>
    </row>
    <row r="153" spans="1:11" ht="48.75" customHeight="1" x14ac:dyDescent="0.25">
      <c r="A153" s="139" t="s">
        <v>6</v>
      </c>
      <c r="B153" s="139"/>
      <c r="C153" s="139"/>
      <c r="D153" s="139"/>
      <c r="E153" s="139"/>
      <c r="F153" s="139"/>
      <c r="G153" s="139"/>
      <c r="H153" s="12"/>
      <c r="I153" s="12"/>
      <c r="J153" s="12"/>
      <c r="K153" s="12"/>
    </row>
    <row r="154" spans="1:11" ht="18" customHeight="1" x14ac:dyDescent="0.25">
      <c r="A154" s="22" t="s">
        <v>8</v>
      </c>
      <c r="E154" s="14"/>
      <c r="F154" s="14"/>
      <c r="G154" s="14"/>
      <c r="H154" s="14"/>
      <c r="I154" s="14"/>
      <c r="J154" s="14"/>
      <c r="K154" s="14"/>
    </row>
    <row r="155" spans="1:11" customFormat="1" ht="15" x14ac:dyDescent="0.25">
      <c r="A155" s="33" t="s">
        <v>111</v>
      </c>
      <c r="B155" s="33"/>
      <c r="C155" s="34"/>
      <c r="D155" s="34"/>
      <c r="E155" s="33"/>
      <c r="F155" s="33"/>
      <c r="G155" s="33"/>
      <c r="H155" s="33"/>
      <c r="I155" s="33"/>
      <c r="J155" s="33"/>
      <c r="K155" s="33"/>
    </row>
    <row r="156" spans="1:11" customFormat="1" ht="15" x14ac:dyDescent="0.25">
      <c r="A156" s="33" t="s">
        <v>112</v>
      </c>
      <c r="B156" s="33"/>
      <c r="C156" s="34"/>
      <c r="D156" s="34"/>
      <c r="E156" s="33"/>
      <c r="F156" s="33"/>
      <c r="G156" s="33"/>
      <c r="H156" s="33"/>
      <c r="I156" s="33"/>
      <c r="J156" s="33"/>
      <c r="K156" s="33"/>
    </row>
    <row r="157" spans="1:11" customFormat="1" ht="15" x14ac:dyDescent="0.25">
      <c r="A157" s="33" t="s">
        <v>113</v>
      </c>
      <c r="B157" s="33"/>
      <c r="C157" s="34"/>
      <c r="D157" s="34"/>
      <c r="E157" s="33"/>
      <c r="F157" s="33"/>
      <c r="G157" s="33"/>
      <c r="H157" s="33"/>
      <c r="I157" s="33"/>
      <c r="J157" s="33"/>
      <c r="K157" s="33"/>
    </row>
    <row r="158" spans="1:11" ht="18" customHeight="1" x14ac:dyDescent="0.25">
      <c r="A158" s="14"/>
      <c r="C158" s="22"/>
      <c r="D158" s="22"/>
      <c r="E158" s="14"/>
      <c r="F158" s="14"/>
      <c r="G158" s="14"/>
      <c r="H158" s="14"/>
      <c r="I158" s="14"/>
      <c r="J158" s="14"/>
      <c r="K158" s="14"/>
    </row>
    <row r="159" spans="1:11" ht="18" customHeight="1" x14ac:dyDescent="0.3">
      <c r="A159" s="14" t="s">
        <v>25</v>
      </c>
      <c r="C159" s="22"/>
      <c r="D159" s="22"/>
      <c r="E159" s="14"/>
      <c r="F159" s="14"/>
      <c r="G159" s="14"/>
      <c r="H159" s="14"/>
      <c r="I159" s="14"/>
      <c r="J159" s="14"/>
      <c r="K159" s="14"/>
    </row>
    <row r="160" spans="1:11" ht="18" customHeight="1" x14ac:dyDescent="0.25">
      <c r="A160" s="14"/>
      <c r="C160" s="22"/>
      <c r="D160" s="22"/>
      <c r="E160" s="14"/>
      <c r="F160" s="14"/>
      <c r="G160" s="14"/>
      <c r="H160" s="14"/>
      <c r="I160" s="14"/>
      <c r="J160" s="14"/>
      <c r="K160" s="14"/>
    </row>
    <row r="161" spans="1:11" ht="37.5" customHeight="1" x14ac:dyDescent="0.25">
      <c r="A161" s="126" t="s">
        <v>12</v>
      </c>
      <c r="B161" s="126"/>
      <c r="C161" s="126"/>
      <c r="D161" s="126"/>
      <c r="E161" s="126"/>
      <c r="F161" s="126"/>
      <c r="G161" s="126"/>
      <c r="H161" s="126"/>
      <c r="I161" s="126"/>
      <c r="J161" s="126"/>
      <c r="K161" s="126"/>
    </row>
    <row r="162" spans="1:11" ht="18" customHeight="1" x14ac:dyDescent="0.25">
      <c r="A162" s="127" t="s">
        <v>18</v>
      </c>
      <c r="B162" s="127"/>
      <c r="C162" s="127"/>
      <c r="D162" s="127"/>
      <c r="E162" s="127"/>
      <c r="F162" s="127"/>
      <c r="G162" s="127"/>
      <c r="H162" s="127"/>
      <c r="I162" s="127"/>
      <c r="J162" s="127"/>
      <c r="K162" s="127"/>
    </row>
    <row r="163" spans="1:11" x14ac:dyDescent="0.25">
      <c r="A163" s="21"/>
      <c r="B163" s="21"/>
      <c r="C163" s="21"/>
      <c r="D163" s="21"/>
      <c r="E163" s="21"/>
      <c r="F163" s="21"/>
      <c r="G163" s="21"/>
      <c r="H163" s="21"/>
      <c r="I163" s="21"/>
      <c r="J163" s="21"/>
      <c r="K163" s="21"/>
    </row>
    <row r="165" spans="1:11" x14ac:dyDescent="0.25">
      <c r="A165" s="2" t="s">
        <v>4</v>
      </c>
    </row>
    <row r="166" spans="1:11" ht="18" customHeight="1" x14ac:dyDescent="0.25"/>
    <row r="167" spans="1:11" x14ac:dyDescent="0.25">
      <c r="A167" s="2" t="s">
        <v>80</v>
      </c>
    </row>
    <row r="168" spans="1:11" x14ac:dyDescent="0.25">
      <c r="A168" s="2" t="s">
        <v>81</v>
      </c>
    </row>
  </sheetData>
  <mergeCells count="15">
    <mergeCell ref="A161:K161"/>
    <mergeCell ref="A162:K162"/>
    <mergeCell ref="A2:K2"/>
    <mergeCell ref="J1:K1"/>
    <mergeCell ref="C7:C9"/>
    <mergeCell ref="D7:F7"/>
    <mergeCell ref="G7:J7"/>
    <mergeCell ref="K7:K9"/>
    <mergeCell ref="D8:D9"/>
    <mergeCell ref="E8:E9"/>
    <mergeCell ref="F8:F9"/>
    <mergeCell ref="G8:G9"/>
    <mergeCell ref="A7:A9"/>
    <mergeCell ref="A153:G153"/>
    <mergeCell ref="B7:B9"/>
  </mergeCells>
  <pageMargins left="0.31496062992125984" right="0.31496062992125984" top="0.55118110236220474" bottom="0.35433070866141736" header="0.31496062992125984" footer="0.31496062992125984"/>
  <pageSetup paperSize="9" scale="4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17154-CF19-48EC-AE76-F10F0C2244AB}">
  <sheetPr>
    <tabColor theme="9" tint="0.59999389629810485"/>
  </sheetPr>
  <dimension ref="A1:I53"/>
  <sheetViews>
    <sheetView zoomScale="90" zoomScaleNormal="90" workbookViewId="0">
      <selection activeCell="L7" sqref="L7"/>
    </sheetView>
  </sheetViews>
  <sheetFormatPr defaultRowHeight="16.5" x14ac:dyDescent="0.25"/>
  <cols>
    <col min="1" max="1" width="44.42578125" style="2" customWidth="1"/>
    <col min="2" max="2" width="14.5703125" style="2" customWidth="1"/>
    <col min="3" max="3" width="12.140625" style="2" customWidth="1"/>
    <col min="4" max="4" width="14" style="2" customWidth="1"/>
    <col min="5" max="5" width="18.42578125" style="2" customWidth="1"/>
    <col min="6" max="6" width="16.140625" style="2" customWidth="1"/>
    <col min="7" max="7" width="20.140625" style="2" customWidth="1"/>
    <col min="8" max="8" width="29.140625" style="2" customWidth="1"/>
    <col min="9" max="9" width="19.42578125" style="2" customWidth="1"/>
    <col min="10" max="242" width="9.140625" style="2"/>
    <col min="243" max="243" width="42.7109375" style="2" customWidth="1"/>
    <col min="244" max="244" width="19.28515625" style="2" customWidth="1"/>
    <col min="245" max="245" width="15.28515625" style="2" customWidth="1"/>
    <col min="246" max="246" width="14.5703125" style="2" customWidth="1"/>
    <col min="247" max="247" width="14.7109375" style="2" customWidth="1"/>
    <col min="248" max="248" width="18.42578125" style="2" customWidth="1"/>
    <col min="249" max="250" width="20.140625" style="2" customWidth="1"/>
    <col min="251" max="251" width="23.42578125" style="2" customWidth="1"/>
    <col min="252" max="252" width="26.85546875" style="2" customWidth="1"/>
    <col min="253" max="253" width="15.85546875" style="2" customWidth="1"/>
    <col min="254" max="254" width="11.140625" style="2" customWidth="1"/>
    <col min="255" max="255" width="10.140625" style="2" bestFit="1" customWidth="1"/>
    <col min="256" max="498" width="9.140625" style="2"/>
    <col min="499" max="499" width="42.7109375" style="2" customWidth="1"/>
    <col min="500" max="500" width="19.28515625" style="2" customWidth="1"/>
    <col min="501" max="501" width="15.28515625" style="2" customWidth="1"/>
    <col min="502" max="502" width="14.5703125" style="2" customWidth="1"/>
    <col min="503" max="503" width="14.7109375" style="2" customWidth="1"/>
    <col min="504" max="504" width="18.42578125" style="2" customWidth="1"/>
    <col min="505" max="506" width="20.140625" style="2" customWidth="1"/>
    <col min="507" max="507" width="23.42578125" style="2" customWidth="1"/>
    <col min="508" max="508" width="26.85546875" style="2" customWidth="1"/>
    <col min="509" max="509" width="15.85546875" style="2" customWidth="1"/>
    <col min="510" max="510" width="11.140625" style="2" customWidth="1"/>
    <col min="511" max="511" width="10.140625" style="2" bestFit="1" customWidth="1"/>
    <col min="512" max="754" width="9.140625" style="2"/>
    <col min="755" max="755" width="42.7109375" style="2" customWidth="1"/>
    <col min="756" max="756" width="19.28515625" style="2" customWidth="1"/>
    <col min="757" max="757" width="15.28515625" style="2" customWidth="1"/>
    <col min="758" max="758" width="14.5703125" style="2" customWidth="1"/>
    <col min="759" max="759" width="14.7109375" style="2" customWidth="1"/>
    <col min="760" max="760" width="18.42578125" style="2" customWidth="1"/>
    <col min="761" max="762" width="20.140625" style="2" customWidth="1"/>
    <col min="763" max="763" width="23.42578125" style="2" customWidth="1"/>
    <col min="764" max="764" width="26.85546875" style="2" customWidth="1"/>
    <col min="765" max="765" width="15.85546875" style="2" customWidth="1"/>
    <col min="766" max="766" width="11.140625" style="2" customWidth="1"/>
    <col min="767" max="767" width="10.140625" style="2" bestFit="1" customWidth="1"/>
    <col min="768" max="1010" width="9.140625" style="2"/>
    <col min="1011" max="1011" width="42.7109375" style="2" customWidth="1"/>
    <col min="1012" max="1012" width="19.28515625" style="2" customWidth="1"/>
    <col min="1013" max="1013" width="15.28515625" style="2" customWidth="1"/>
    <col min="1014" max="1014" width="14.5703125" style="2" customWidth="1"/>
    <col min="1015" max="1015" width="14.7109375" style="2" customWidth="1"/>
    <col min="1016" max="1016" width="18.42578125" style="2" customWidth="1"/>
    <col min="1017" max="1018" width="20.140625" style="2" customWidth="1"/>
    <col min="1019" max="1019" width="23.42578125" style="2" customWidth="1"/>
    <col min="1020" max="1020" width="26.85546875" style="2" customWidth="1"/>
    <col min="1021" max="1021" width="15.85546875" style="2" customWidth="1"/>
    <col min="1022" max="1022" width="11.140625" style="2" customWidth="1"/>
    <col min="1023" max="1023" width="10.140625" style="2" bestFit="1" customWidth="1"/>
    <col min="1024" max="1266" width="9.140625" style="2"/>
    <col min="1267" max="1267" width="42.7109375" style="2" customWidth="1"/>
    <col min="1268" max="1268" width="19.28515625" style="2" customWidth="1"/>
    <col min="1269" max="1269" width="15.28515625" style="2" customWidth="1"/>
    <col min="1270" max="1270" width="14.5703125" style="2" customWidth="1"/>
    <col min="1271" max="1271" width="14.7109375" style="2" customWidth="1"/>
    <col min="1272" max="1272" width="18.42578125" style="2" customWidth="1"/>
    <col min="1273" max="1274" width="20.140625" style="2" customWidth="1"/>
    <col min="1275" max="1275" width="23.42578125" style="2" customWidth="1"/>
    <col min="1276" max="1276" width="26.85546875" style="2" customWidth="1"/>
    <col min="1277" max="1277" width="15.85546875" style="2" customWidth="1"/>
    <col min="1278" max="1278" width="11.140625" style="2" customWidth="1"/>
    <col min="1279" max="1279" width="10.140625" style="2" bestFit="1" customWidth="1"/>
    <col min="1280" max="1522" width="9.140625" style="2"/>
    <col min="1523" max="1523" width="42.7109375" style="2" customWidth="1"/>
    <col min="1524" max="1524" width="19.28515625" style="2" customWidth="1"/>
    <col min="1525" max="1525" width="15.28515625" style="2" customWidth="1"/>
    <col min="1526" max="1526" width="14.5703125" style="2" customWidth="1"/>
    <col min="1527" max="1527" width="14.7109375" style="2" customWidth="1"/>
    <col min="1528" max="1528" width="18.42578125" style="2" customWidth="1"/>
    <col min="1529" max="1530" width="20.140625" style="2" customWidth="1"/>
    <col min="1531" max="1531" width="23.42578125" style="2" customWidth="1"/>
    <col min="1532" max="1532" width="26.85546875" style="2" customWidth="1"/>
    <col min="1533" max="1533" width="15.85546875" style="2" customWidth="1"/>
    <col min="1534" max="1534" width="11.140625" style="2" customWidth="1"/>
    <col min="1535" max="1535" width="10.140625" style="2" bestFit="1" customWidth="1"/>
    <col min="1536" max="1778" width="9.140625" style="2"/>
    <col min="1779" max="1779" width="42.7109375" style="2" customWidth="1"/>
    <col min="1780" max="1780" width="19.28515625" style="2" customWidth="1"/>
    <col min="1781" max="1781" width="15.28515625" style="2" customWidth="1"/>
    <col min="1782" max="1782" width="14.5703125" style="2" customWidth="1"/>
    <col min="1783" max="1783" width="14.7109375" style="2" customWidth="1"/>
    <col min="1784" max="1784" width="18.42578125" style="2" customWidth="1"/>
    <col min="1785" max="1786" width="20.140625" style="2" customWidth="1"/>
    <col min="1787" max="1787" width="23.42578125" style="2" customWidth="1"/>
    <col min="1788" max="1788" width="26.85546875" style="2" customWidth="1"/>
    <col min="1789" max="1789" width="15.85546875" style="2" customWidth="1"/>
    <col min="1790" max="1790" width="11.140625" style="2" customWidth="1"/>
    <col min="1791" max="1791" width="10.140625" style="2" bestFit="1" customWidth="1"/>
    <col min="1792" max="2034" width="9.140625" style="2"/>
    <col min="2035" max="2035" width="42.7109375" style="2" customWidth="1"/>
    <col min="2036" max="2036" width="19.28515625" style="2" customWidth="1"/>
    <col min="2037" max="2037" width="15.28515625" style="2" customWidth="1"/>
    <col min="2038" max="2038" width="14.5703125" style="2" customWidth="1"/>
    <col min="2039" max="2039" width="14.7109375" style="2" customWidth="1"/>
    <col min="2040" max="2040" width="18.42578125" style="2" customWidth="1"/>
    <col min="2041" max="2042" width="20.140625" style="2" customWidth="1"/>
    <col min="2043" max="2043" width="23.42578125" style="2" customWidth="1"/>
    <col min="2044" max="2044" width="26.85546875" style="2" customWidth="1"/>
    <col min="2045" max="2045" width="15.85546875" style="2" customWidth="1"/>
    <col min="2046" max="2046" width="11.140625" style="2" customWidth="1"/>
    <col min="2047" max="2047" width="10.140625" style="2" bestFit="1" customWidth="1"/>
    <col min="2048" max="2290" width="9.140625" style="2"/>
    <col min="2291" max="2291" width="42.7109375" style="2" customWidth="1"/>
    <col min="2292" max="2292" width="19.28515625" style="2" customWidth="1"/>
    <col min="2293" max="2293" width="15.28515625" style="2" customWidth="1"/>
    <col min="2294" max="2294" width="14.5703125" style="2" customWidth="1"/>
    <col min="2295" max="2295" width="14.7109375" style="2" customWidth="1"/>
    <col min="2296" max="2296" width="18.42578125" style="2" customWidth="1"/>
    <col min="2297" max="2298" width="20.140625" style="2" customWidth="1"/>
    <col min="2299" max="2299" width="23.42578125" style="2" customWidth="1"/>
    <col min="2300" max="2300" width="26.85546875" style="2" customWidth="1"/>
    <col min="2301" max="2301" width="15.85546875" style="2" customWidth="1"/>
    <col min="2302" max="2302" width="11.140625" style="2" customWidth="1"/>
    <col min="2303" max="2303" width="10.140625" style="2" bestFit="1" customWidth="1"/>
    <col min="2304" max="2546" width="9.140625" style="2"/>
    <col min="2547" max="2547" width="42.7109375" style="2" customWidth="1"/>
    <col min="2548" max="2548" width="19.28515625" style="2" customWidth="1"/>
    <col min="2549" max="2549" width="15.28515625" style="2" customWidth="1"/>
    <col min="2550" max="2550" width="14.5703125" style="2" customWidth="1"/>
    <col min="2551" max="2551" width="14.7109375" style="2" customWidth="1"/>
    <col min="2552" max="2552" width="18.42578125" style="2" customWidth="1"/>
    <col min="2553" max="2554" width="20.140625" style="2" customWidth="1"/>
    <col min="2555" max="2555" width="23.42578125" style="2" customWidth="1"/>
    <col min="2556" max="2556" width="26.85546875" style="2" customWidth="1"/>
    <col min="2557" max="2557" width="15.85546875" style="2" customWidth="1"/>
    <col min="2558" max="2558" width="11.140625" style="2" customWidth="1"/>
    <col min="2559" max="2559" width="10.140625" style="2" bestFit="1" customWidth="1"/>
    <col min="2560" max="2802" width="9.140625" style="2"/>
    <col min="2803" max="2803" width="42.7109375" style="2" customWidth="1"/>
    <col min="2804" max="2804" width="19.28515625" style="2" customWidth="1"/>
    <col min="2805" max="2805" width="15.28515625" style="2" customWidth="1"/>
    <col min="2806" max="2806" width="14.5703125" style="2" customWidth="1"/>
    <col min="2807" max="2807" width="14.7109375" style="2" customWidth="1"/>
    <col min="2808" max="2808" width="18.42578125" style="2" customWidth="1"/>
    <col min="2809" max="2810" width="20.140625" style="2" customWidth="1"/>
    <col min="2811" max="2811" width="23.42578125" style="2" customWidth="1"/>
    <col min="2812" max="2812" width="26.85546875" style="2" customWidth="1"/>
    <col min="2813" max="2813" width="15.85546875" style="2" customWidth="1"/>
    <col min="2814" max="2814" width="11.140625" style="2" customWidth="1"/>
    <col min="2815" max="2815" width="10.140625" style="2" bestFit="1" customWidth="1"/>
    <col min="2816" max="3058" width="9.140625" style="2"/>
    <col min="3059" max="3059" width="42.7109375" style="2" customWidth="1"/>
    <col min="3060" max="3060" width="19.28515625" style="2" customWidth="1"/>
    <col min="3061" max="3061" width="15.28515625" style="2" customWidth="1"/>
    <col min="3062" max="3062" width="14.5703125" style="2" customWidth="1"/>
    <col min="3063" max="3063" width="14.7109375" style="2" customWidth="1"/>
    <col min="3064" max="3064" width="18.42578125" style="2" customWidth="1"/>
    <col min="3065" max="3066" width="20.140625" style="2" customWidth="1"/>
    <col min="3067" max="3067" width="23.42578125" style="2" customWidth="1"/>
    <col min="3068" max="3068" width="26.85546875" style="2" customWidth="1"/>
    <col min="3069" max="3069" width="15.85546875" style="2" customWidth="1"/>
    <col min="3070" max="3070" width="11.140625" style="2" customWidth="1"/>
    <col min="3071" max="3071" width="10.140625" style="2" bestFit="1" customWidth="1"/>
    <col min="3072" max="3314" width="9.140625" style="2"/>
    <col min="3315" max="3315" width="42.7109375" style="2" customWidth="1"/>
    <col min="3316" max="3316" width="19.28515625" style="2" customWidth="1"/>
    <col min="3317" max="3317" width="15.28515625" style="2" customWidth="1"/>
    <col min="3318" max="3318" width="14.5703125" style="2" customWidth="1"/>
    <col min="3319" max="3319" width="14.7109375" style="2" customWidth="1"/>
    <col min="3320" max="3320" width="18.42578125" style="2" customWidth="1"/>
    <col min="3321" max="3322" width="20.140625" style="2" customWidth="1"/>
    <col min="3323" max="3323" width="23.42578125" style="2" customWidth="1"/>
    <col min="3324" max="3324" width="26.85546875" style="2" customWidth="1"/>
    <col min="3325" max="3325" width="15.85546875" style="2" customWidth="1"/>
    <col min="3326" max="3326" width="11.140625" style="2" customWidth="1"/>
    <col min="3327" max="3327" width="10.140625" style="2" bestFit="1" customWidth="1"/>
    <col min="3328" max="3570" width="9.140625" style="2"/>
    <col min="3571" max="3571" width="42.7109375" style="2" customWidth="1"/>
    <col min="3572" max="3572" width="19.28515625" style="2" customWidth="1"/>
    <col min="3573" max="3573" width="15.28515625" style="2" customWidth="1"/>
    <col min="3574" max="3574" width="14.5703125" style="2" customWidth="1"/>
    <col min="3575" max="3575" width="14.7109375" style="2" customWidth="1"/>
    <col min="3576" max="3576" width="18.42578125" style="2" customWidth="1"/>
    <col min="3577" max="3578" width="20.140625" style="2" customWidth="1"/>
    <col min="3579" max="3579" width="23.42578125" style="2" customWidth="1"/>
    <col min="3580" max="3580" width="26.85546875" style="2" customWidth="1"/>
    <col min="3581" max="3581" width="15.85546875" style="2" customWidth="1"/>
    <col min="3582" max="3582" width="11.140625" style="2" customWidth="1"/>
    <col min="3583" max="3583" width="10.140625" style="2" bestFit="1" customWidth="1"/>
    <col min="3584" max="3826" width="9.140625" style="2"/>
    <col min="3827" max="3827" width="42.7109375" style="2" customWidth="1"/>
    <col min="3828" max="3828" width="19.28515625" style="2" customWidth="1"/>
    <col min="3829" max="3829" width="15.28515625" style="2" customWidth="1"/>
    <col min="3830" max="3830" width="14.5703125" style="2" customWidth="1"/>
    <col min="3831" max="3831" width="14.7109375" style="2" customWidth="1"/>
    <col min="3832" max="3832" width="18.42578125" style="2" customWidth="1"/>
    <col min="3833" max="3834" width="20.140625" style="2" customWidth="1"/>
    <col min="3835" max="3835" width="23.42578125" style="2" customWidth="1"/>
    <col min="3836" max="3836" width="26.85546875" style="2" customWidth="1"/>
    <col min="3837" max="3837" width="15.85546875" style="2" customWidth="1"/>
    <col min="3838" max="3838" width="11.140625" style="2" customWidth="1"/>
    <col min="3839" max="3839" width="10.140625" style="2" bestFit="1" customWidth="1"/>
    <col min="3840" max="4082" width="9.140625" style="2"/>
    <col min="4083" max="4083" width="42.7109375" style="2" customWidth="1"/>
    <col min="4084" max="4084" width="19.28515625" style="2" customWidth="1"/>
    <col min="4085" max="4085" width="15.28515625" style="2" customWidth="1"/>
    <col min="4086" max="4086" width="14.5703125" style="2" customWidth="1"/>
    <col min="4087" max="4087" width="14.7109375" style="2" customWidth="1"/>
    <col min="4088" max="4088" width="18.42578125" style="2" customWidth="1"/>
    <col min="4089" max="4090" width="20.140625" style="2" customWidth="1"/>
    <col min="4091" max="4091" width="23.42578125" style="2" customWidth="1"/>
    <col min="4092" max="4092" width="26.85546875" style="2" customWidth="1"/>
    <col min="4093" max="4093" width="15.85546875" style="2" customWidth="1"/>
    <col min="4094" max="4094" width="11.140625" style="2" customWidth="1"/>
    <col min="4095" max="4095" width="10.140625" style="2" bestFit="1" customWidth="1"/>
    <col min="4096" max="4338" width="9.140625" style="2"/>
    <col min="4339" max="4339" width="42.7109375" style="2" customWidth="1"/>
    <col min="4340" max="4340" width="19.28515625" style="2" customWidth="1"/>
    <col min="4341" max="4341" width="15.28515625" style="2" customWidth="1"/>
    <col min="4342" max="4342" width="14.5703125" style="2" customWidth="1"/>
    <col min="4343" max="4343" width="14.7109375" style="2" customWidth="1"/>
    <col min="4344" max="4344" width="18.42578125" style="2" customWidth="1"/>
    <col min="4345" max="4346" width="20.140625" style="2" customWidth="1"/>
    <col min="4347" max="4347" width="23.42578125" style="2" customWidth="1"/>
    <col min="4348" max="4348" width="26.85546875" style="2" customWidth="1"/>
    <col min="4349" max="4349" width="15.85546875" style="2" customWidth="1"/>
    <col min="4350" max="4350" width="11.140625" style="2" customWidth="1"/>
    <col min="4351" max="4351" width="10.140625" style="2" bestFit="1" customWidth="1"/>
    <col min="4352" max="4594" width="9.140625" style="2"/>
    <col min="4595" max="4595" width="42.7109375" style="2" customWidth="1"/>
    <col min="4596" max="4596" width="19.28515625" style="2" customWidth="1"/>
    <col min="4597" max="4597" width="15.28515625" style="2" customWidth="1"/>
    <col min="4598" max="4598" width="14.5703125" style="2" customWidth="1"/>
    <col min="4599" max="4599" width="14.7109375" style="2" customWidth="1"/>
    <col min="4600" max="4600" width="18.42578125" style="2" customWidth="1"/>
    <col min="4601" max="4602" width="20.140625" style="2" customWidth="1"/>
    <col min="4603" max="4603" width="23.42578125" style="2" customWidth="1"/>
    <col min="4604" max="4604" width="26.85546875" style="2" customWidth="1"/>
    <col min="4605" max="4605" width="15.85546875" style="2" customWidth="1"/>
    <col min="4606" max="4606" width="11.140625" style="2" customWidth="1"/>
    <col min="4607" max="4607" width="10.140625" style="2" bestFit="1" customWidth="1"/>
    <col min="4608" max="4850" width="9.140625" style="2"/>
    <col min="4851" max="4851" width="42.7109375" style="2" customWidth="1"/>
    <col min="4852" max="4852" width="19.28515625" style="2" customWidth="1"/>
    <col min="4853" max="4853" width="15.28515625" style="2" customWidth="1"/>
    <col min="4854" max="4854" width="14.5703125" style="2" customWidth="1"/>
    <col min="4855" max="4855" width="14.7109375" style="2" customWidth="1"/>
    <col min="4856" max="4856" width="18.42578125" style="2" customWidth="1"/>
    <col min="4857" max="4858" width="20.140625" style="2" customWidth="1"/>
    <col min="4859" max="4859" width="23.42578125" style="2" customWidth="1"/>
    <col min="4860" max="4860" width="26.85546875" style="2" customWidth="1"/>
    <col min="4861" max="4861" width="15.85546875" style="2" customWidth="1"/>
    <col min="4862" max="4862" width="11.140625" style="2" customWidth="1"/>
    <col min="4863" max="4863" width="10.140625" style="2" bestFit="1" customWidth="1"/>
    <col min="4864" max="5106" width="9.140625" style="2"/>
    <col min="5107" max="5107" width="42.7109375" style="2" customWidth="1"/>
    <col min="5108" max="5108" width="19.28515625" style="2" customWidth="1"/>
    <col min="5109" max="5109" width="15.28515625" style="2" customWidth="1"/>
    <col min="5110" max="5110" width="14.5703125" style="2" customWidth="1"/>
    <col min="5111" max="5111" width="14.7109375" style="2" customWidth="1"/>
    <col min="5112" max="5112" width="18.42578125" style="2" customWidth="1"/>
    <col min="5113" max="5114" width="20.140625" style="2" customWidth="1"/>
    <col min="5115" max="5115" width="23.42578125" style="2" customWidth="1"/>
    <col min="5116" max="5116" width="26.85546875" style="2" customWidth="1"/>
    <col min="5117" max="5117" width="15.85546875" style="2" customWidth="1"/>
    <col min="5118" max="5118" width="11.140625" style="2" customWidth="1"/>
    <col min="5119" max="5119" width="10.140625" style="2" bestFit="1" customWidth="1"/>
    <col min="5120" max="5362" width="9.140625" style="2"/>
    <col min="5363" max="5363" width="42.7109375" style="2" customWidth="1"/>
    <col min="5364" max="5364" width="19.28515625" style="2" customWidth="1"/>
    <col min="5365" max="5365" width="15.28515625" style="2" customWidth="1"/>
    <col min="5366" max="5366" width="14.5703125" style="2" customWidth="1"/>
    <col min="5367" max="5367" width="14.7109375" style="2" customWidth="1"/>
    <col min="5368" max="5368" width="18.42578125" style="2" customWidth="1"/>
    <col min="5369" max="5370" width="20.140625" style="2" customWidth="1"/>
    <col min="5371" max="5371" width="23.42578125" style="2" customWidth="1"/>
    <col min="5372" max="5372" width="26.85546875" style="2" customWidth="1"/>
    <col min="5373" max="5373" width="15.85546875" style="2" customWidth="1"/>
    <col min="5374" max="5374" width="11.140625" style="2" customWidth="1"/>
    <col min="5375" max="5375" width="10.140625" style="2" bestFit="1" customWidth="1"/>
    <col min="5376" max="5618" width="9.140625" style="2"/>
    <col min="5619" max="5619" width="42.7109375" style="2" customWidth="1"/>
    <col min="5620" max="5620" width="19.28515625" style="2" customWidth="1"/>
    <col min="5621" max="5621" width="15.28515625" style="2" customWidth="1"/>
    <col min="5622" max="5622" width="14.5703125" style="2" customWidth="1"/>
    <col min="5623" max="5623" width="14.7109375" style="2" customWidth="1"/>
    <col min="5624" max="5624" width="18.42578125" style="2" customWidth="1"/>
    <col min="5625" max="5626" width="20.140625" style="2" customWidth="1"/>
    <col min="5627" max="5627" width="23.42578125" style="2" customWidth="1"/>
    <col min="5628" max="5628" width="26.85546875" style="2" customWidth="1"/>
    <col min="5629" max="5629" width="15.85546875" style="2" customWidth="1"/>
    <col min="5630" max="5630" width="11.140625" style="2" customWidth="1"/>
    <col min="5631" max="5631" width="10.140625" style="2" bestFit="1" customWidth="1"/>
    <col min="5632" max="5874" width="9.140625" style="2"/>
    <col min="5875" max="5875" width="42.7109375" style="2" customWidth="1"/>
    <col min="5876" max="5876" width="19.28515625" style="2" customWidth="1"/>
    <col min="5877" max="5877" width="15.28515625" style="2" customWidth="1"/>
    <col min="5878" max="5878" width="14.5703125" style="2" customWidth="1"/>
    <col min="5879" max="5879" width="14.7109375" style="2" customWidth="1"/>
    <col min="5880" max="5880" width="18.42578125" style="2" customWidth="1"/>
    <col min="5881" max="5882" width="20.140625" style="2" customWidth="1"/>
    <col min="5883" max="5883" width="23.42578125" style="2" customWidth="1"/>
    <col min="5884" max="5884" width="26.85546875" style="2" customWidth="1"/>
    <col min="5885" max="5885" width="15.85546875" style="2" customWidth="1"/>
    <col min="5886" max="5886" width="11.140625" style="2" customWidth="1"/>
    <col min="5887" max="5887" width="10.140625" style="2" bestFit="1" customWidth="1"/>
    <col min="5888" max="6130" width="9.140625" style="2"/>
    <col min="6131" max="6131" width="42.7109375" style="2" customWidth="1"/>
    <col min="6132" max="6132" width="19.28515625" style="2" customWidth="1"/>
    <col min="6133" max="6133" width="15.28515625" style="2" customWidth="1"/>
    <col min="6134" max="6134" width="14.5703125" style="2" customWidth="1"/>
    <col min="6135" max="6135" width="14.7109375" style="2" customWidth="1"/>
    <col min="6136" max="6136" width="18.42578125" style="2" customWidth="1"/>
    <col min="6137" max="6138" width="20.140625" style="2" customWidth="1"/>
    <col min="6139" max="6139" width="23.42578125" style="2" customWidth="1"/>
    <col min="6140" max="6140" width="26.85546875" style="2" customWidth="1"/>
    <col min="6141" max="6141" width="15.85546875" style="2" customWidth="1"/>
    <col min="6142" max="6142" width="11.140625" style="2" customWidth="1"/>
    <col min="6143" max="6143" width="10.140625" style="2" bestFit="1" customWidth="1"/>
    <col min="6144" max="6386" width="9.140625" style="2"/>
    <col min="6387" max="6387" width="42.7109375" style="2" customWidth="1"/>
    <col min="6388" max="6388" width="19.28515625" style="2" customWidth="1"/>
    <col min="6389" max="6389" width="15.28515625" style="2" customWidth="1"/>
    <col min="6390" max="6390" width="14.5703125" style="2" customWidth="1"/>
    <col min="6391" max="6391" width="14.7109375" style="2" customWidth="1"/>
    <col min="6392" max="6392" width="18.42578125" style="2" customWidth="1"/>
    <col min="6393" max="6394" width="20.140625" style="2" customWidth="1"/>
    <col min="6395" max="6395" width="23.42578125" style="2" customWidth="1"/>
    <col min="6396" max="6396" width="26.85546875" style="2" customWidth="1"/>
    <col min="6397" max="6397" width="15.85546875" style="2" customWidth="1"/>
    <col min="6398" max="6398" width="11.140625" style="2" customWidth="1"/>
    <col min="6399" max="6399" width="10.140625" style="2" bestFit="1" customWidth="1"/>
    <col min="6400" max="6642" width="9.140625" style="2"/>
    <col min="6643" max="6643" width="42.7109375" style="2" customWidth="1"/>
    <col min="6644" max="6644" width="19.28515625" style="2" customWidth="1"/>
    <col min="6645" max="6645" width="15.28515625" style="2" customWidth="1"/>
    <col min="6646" max="6646" width="14.5703125" style="2" customWidth="1"/>
    <col min="6647" max="6647" width="14.7109375" style="2" customWidth="1"/>
    <col min="6648" max="6648" width="18.42578125" style="2" customWidth="1"/>
    <col min="6649" max="6650" width="20.140625" style="2" customWidth="1"/>
    <col min="6651" max="6651" width="23.42578125" style="2" customWidth="1"/>
    <col min="6652" max="6652" width="26.85546875" style="2" customWidth="1"/>
    <col min="6653" max="6653" width="15.85546875" style="2" customWidth="1"/>
    <col min="6654" max="6654" width="11.140625" style="2" customWidth="1"/>
    <col min="6655" max="6655" width="10.140625" style="2" bestFit="1" customWidth="1"/>
    <col min="6656" max="6898" width="9.140625" style="2"/>
    <col min="6899" max="6899" width="42.7109375" style="2" customWidth="1"/>
    <col min="6900" max="6900" width="19.28515625" style="2" customWidth="1"/>
    <col min="6901" max="6901" width="15.28515625" style="2" customWidth="1"/>
    <col min="6902" max="6902" width="14.5703125" style="2" customWidth="1"/>
    <col min="6903" max="6903" width="14.7109375" style="2" customWidth="1"/>
    <col min="6904" max="6904" width="18.42578125" style="2" customWidth="1"/>
    <col min="6905" max="6906" width="20.140625" style="2" customWidth="1"/>
    <col min="6907" max="6907" width="23.42578125" style="2" customWidth="1"/>
    <col min="6908" max="6908" width="26.85546875" style="2" customWidth="1"/>
    <col min="6909" max="6909" width="15.85546875" style="2" customWidth="1"/>
    <col min="6910" max="6910" width="11.140625" style="2" customWidth="1"/>
    <col min="6911" max="6911" width="10.140625" style="2" bestFit="1" customWidth="1"/>
    <col min="6912" max="7154" width="9.140625" style="2"/>
    <col min="7155" max="7155" width="42.7109375" style="2" customWidth="1"/>
    <col min="7156" max="7156" width="19.28515625" style="2" customWidth="1"/>
    <col min="7157" max="7157" width="15.28515625" style="2" customWidth="1"/>
    <col min="7158" max="7158" width="14.5703125" style="2" customWidth="1"/>
    <col min="7159" max="7159" width="14.7109375" style="2" customWidth="1"/>
    <col min="7160" max="7160" width="18.42578125" style="2" customWidth="1"/>
    <col min="7161" max="7162" width="20.140625" style="2" customWidth="1"/>
    <col min="7163" max="7163" width="23.42578125" style="2" customWidth="1"/>
    <col min="7164" max="7164" width="26.85546875" style="2" customWidth="1"/>
    <col min="7165" max="7165" width="15.85546875" style="2" customWidth="1"/>
    <col min="7166" max="7166" width="11.140625" style="2" customWidth="1"/>
    <col min="7167" max="7167" width="10.140625" style="2" bestFit="1" customWidth="1"/>
    <col min="7168" max="7410" width="9.140625" style="2"/>
    <col min="7411" max="7411" width="42.7109375" style="2" customWidth="1"/>
    <col min="7412" max="7412" width="19.28515625" style="2" customWidth="1"/>
    <col min="7413" max="7413" width="15.28515625" style="2" customWidth="1"/>
    <col min="7414" max="7414" width="14.5703125" style="2" customWidth="1"/>
    <col min="7415" max="7415" width="14.7109375" style="2" customWidth="1"/>
    <col min="7416" max="7416" width="18.42578125" style="2" customWidth="1"/>
    <col min="7417" max="7418" width="20.140625" style="2" customWidth="1"/>
    <col min="7419" max="7419" width="23.42578125" style="2" customWidth="1"/>
    <col min="7420" max="7420" width="26.85546875" style="2" customWidth="1"/>
    <col min="7421" max="7421" width="15.85546875" style="2" customWidth="1"/>
    <col min="7422" max="7422" width="11.140625" style="2" customWidth="1"/>
    <col min="7423" max="7423" width="10.140625" style="2" bestFit="1" customWidth="1"/>
    <col min="7424" max="7666" width="9.140625" style="2"/>
    <col min="7667" max="7667" width="42.7109375" style="2" customWidth="1"/>
    <col min="7668" max="7668" width="19.28515625" style="2" customWidth="1"/>
    <col min="7669" max="7669" width="15.28515625" style="2" customWidth="1"/>
    <col min="7670" max="7670" width="14.5703125" style="2" customWidth="1"/>
    <col min="7671" max="7671" width="14.7109375" style="2" customWidth="1"/>
    <col min="7672" max="7672" width="18.42578125" style="2" customWidth="1"/>
    <col min="7673" max="7674" width="20.140625" style="2" customWidth="1"/>
    <col min="7675" max="7675" width="23.42578125" style="2" customWidth="1"/>
    <col min="7676" max="7676" width="26.85546875" style="2" customWidth="1"/>
    <col min="7677" max="7677" width="15.85546875" style="2" customWidth="1"/>
    <col min="7678" max="7678" width="11.140625" style="2" customWidth="1"/>
    <col min="7679" max="7679" width="10.140625" style="2" bestFit="1" customWidth="1"/>
    <col min="7680" max="7922" width="9.140625" style="2"/>
    <col min="7923" max="7923" width="42.7109375" style="2" customWidth="1"/>
    <col min="7924" max="7924" width="19.28515625" style="2" customWidth="1"/>
    <col min="7925" max="7925" width="15.28515625" style="2" customWidth="1"/>
    <col min="7926" max="7926" width="14.5703125" style="2" customWidth="1"/>
    <col min="7927" max="7927" width="14.7109375" style="2" customWidth="1"/>
    <col min="7928" max="7928" width="18.42578125" style="2" customWidth="1"/>
    <col min="7929" max="7930" width="20.140625" style="2" customWidth="1"/>
    <col min="7931" max="7931" width="23.42578125" style="2" customWidth="1"/>
    <col min="7932" max="7932" width="26.85546875" style="2" customWidth="1"/>
    <col min="7933" max="7933" width="15.85546875" style="2" customWidth="1"/>
    <col min="7934" max="7934" width="11.140625" style="2" customWidth="1"/>
    <col min="7935" max="7935" width="10.140625" style="2" bestFit="1" customWidth="1"/>
    <col min="7936" max="8178" width="9.140625" style="2"/>
    <col min="8179" max="8179" width="42.7109375" style="2" customWidth="1"/>
    <col min="8180" max="8180" width="19.28515625" style="2" customWidth="1"/>
    <col min="8181" max="8181" width="15.28515625" style="2" customWidth="1"/>
    <col min="8182" max="8182" width="14.5703125" style="2" customWidth="1"/>
    <col min="8183" max="8183" width="14.7109375" style="2" customWidth="1"/>
    <col min="8184" max="8184" width="18.42578125" style="2" customWidth="1"/>
    <col min="8185" max="8186" width="20.140625" style="2" customWidth="1"/>
    <col min="8187" max="8187" width="23.42578125" style="2" customWidth="1"/>
    <col min="8188" max="8188" width="26.85546875" style="2" customWidth="1"/>
    <col min="8189" max="8189" width="15.85546875" style="2" customWidth="1"/>
    <col min="8190" max="8190" width="11.140625" style="2" customWidth="1"/>
    <col min="8191" max="8191" width="10.140625" style="2" bestFit="1" customWidth="1"/>
    <col min="8192" max="8434" width="9.140625" style="2"/>
    <col min="8435" max="8435" width="42.7109375" style="2" customWidth="1"/>
    <col min="8436" max="8436" width="19.28515625" style="2" customWidth="1"/>
    <col min="8437" max="8437" width="15.28515625" style="2" customWidth="1"/>
    <col min="8438" max="8438" width="14.5703125" style="2" customWidth="1"/>
    <col min="8439" max="8439" width="14.7109375" style="2" customWidth="1"/>
    <col min="8440" max="8440" width="18.42578125" style="2" customWidth="1"/>
    <col min="8441" max="8442" width="20.140625" style="2" customWidth="1"/>
    <col min="8443" max="8443" width="23.42578125" style="2" customWidth="1"/>
    <col min="8444" max="8444" width="26.85546875" style="2" customWidth="1"/>
    <col min="8445" max="8445" width="15.85546875" style="2" customWidth="1"/>
    <col min="8446" max="8446" width="11.140625" style="2" customWidth="1"/>
    <col min="8447" max="8447" width="10.140625" style="2" bestFit="1" customWidth="1"/>
    <col min="8448" max="8690" width="9.140625" style="2"/>
    <col min="8691" max="8691" width="42.7109375" style="2" customWidth="1"/>
    <col min="8692" max="8692" width="19.28515625" style="2" customWidth="1"/>
    <col min="8693" max="8693" width="15.28515625" style="2" customWidth="1"/>
    <col min="8694" max="8694" width="14.5703125" style="2" customWidth="1"/>
    <col min="8695" max="8695" width="14.7109375" style="2" customWidth="1"/>
    <col min="8696" max="8696" width="18.42578125" style="2" customWidth="1"/>
    <col min="8697" max="8698" width="20.140625" style="2" customWidth="1"/>
    <col min="8699" max="8699" width="23.42578125" style="2" customWidth="1"/>
    <col min="8700" max="8700" width="26.85546875" style="2" customWidth="1"/>
    <col min="8701" max="8701" width="15.85546875" style="2" customWidth="1"/>
    <col min="8702" max="8702" width="11.140625" style="2" customWidth="1"/>
    <col min="8703" max="8703" width="10.140625" style="2" bestFit="1" customWidth="1"/>
    <col min="8704" max="8946" width="9.140625" style="2"/>
    <col min="8947" max="8947" width="42.7109375" style="2" customWidth="1"/>
    <col min="8948" max="8948" width="19.28515625" style="2" customWidth="1"/>
    <col min="8949" max="8949" width="15.28515625" style="2" customWidth="1"/>
    <col min="8950" max="8950" width="14.5703125" style="2" customWidth="1"/>
    <col min="8951" max="8951" width="14.7109375" style="2" customWidth="1"/>
    <col min="8952" max="8952" width="18.42578125" style="2" customWidth="1"/>
    <col min="8953" max="8954" width="20.140625" style="2" customWidth="1"/>
    <col min="8955" max="8955" width="23.42578125" style="2" customWidth="1"/>
    <col min="8956" max="8956" width="26.85546875" style="2" customWidth="1"/>
    <col min="8957" max="8957" width="15.85546875" style="2" customWidth="1"/>
    <col min="8958" max="8958" width="11.140625" style="2" customWidth="1"/>
    <col min="8959" max="8959" width="10.140625" style="2" bestFit="1" customWidth="1"/>
    <col min="8960" max="9202" width="9.140625" style="2"/>
    <col min="9203" max="9203" width="42.7109375" style="2" customWidth="1"/>
    <col min="9204" max="9204" width="19.28515625" style="2" customWidth="1"/>
    <col min="9205" max="9205" width="15.28515625" style="2" customWidth="1"/>
    <col min="9206" max="9206" width="14.5703125" style="2" customWidth="1"/>
    <col min="9207" max="9207" width="14.7109375" style="2" customWidth="1"/>
    <col min="9208" max="9208" width="18.42578125" style="2" customWidth="1"/>
    <col min="9209" max="9210" width="20.140625" style="2" customWidth="1"/>
    <col min="9211" max="9211" width="23.42578125" style="2" customWidth="1"/>
    <col min="9212" max="9212" width="26.85546875" style="2" customWidth="1"/>
    <col min="9213" max="9213" width="15.85546875" style="2" customWidth="1"/>
    <col min="9214" max="9214" width="11.140625" style="2" customWidth="1"/>
    <col min="9215" max="9215" width="10.140625" style="2" bestFit="1" customWidth="1"/>
    <col min="9216" max="9458" width="9.140625" style="2"/>
    <col min="9459" max="9459" width="42.7109375" style="2" customWidth="1"/>
    <col min="9460" max="9460" width="19.28515625" style="2" customWidth="1"/>
    <col min="9461" max="9461" width="15.28515625" style="2" customWidth="1"/>
    <col min="9462" max="9462" width="14.5703125" style="2" customWidth="1"/>
    <col min="9463" max="9463" width="14.7109375" style="2" customWidth="1"/>
    <col min="9464" max="9464" width="18.42578125" style="2" customWidth="1"/>
    <col min="9465" max="9466" width="20.140625" style="2" customWidth="1"/>
    <col min="9467" max="9467" width="23.42578125" style="2" customWidth="1"/>
    <col min="9468" max="9468" width="26.85546875" style="2" customWidth="1"/>
    <col min="9469" max="9469" width="15.85546875" style="2" customWidth="1"/>
    <col min="9470" max="9470" width="11.140625" style="2" customWidth="1"/>
    <col min="9471" max="9471" width="10.140625" style="2" bestFit="1" customWidth="1"/>
    <col min="9472" max="9714" width="9.140625" style="2"/>
    <col min="9715" max="9715" width="42.7109375" style="2" customWidth="1"/>
    <col min="9716" max="9716" width="19.28515625" style="2" customWidth="1"/>
    <col min="9717" max="9717" width="15.28515625" style="2" customWidth="1"/>
    <col min="9718" max="9718" width="14.5703125" style="2" customWidth="1"/>
    <col min="9719" max="9719" width="14.7109375" style="2" customWidth="1"/>
    <col min="9720" max="9720" width="18.42578125" style="2" customWidth="1"/>
    <col min="9721" max="9722" width="20.140625" style="2" customWidth="1"/>
    <col min="9723" max="9723" width="23.42578125" style="2" customWidth="1"/>
    <col min="9724" max="9724" width="26.85546875" style="2" customWidth="1"/>
    <col min="9725" max="9725" width="15.85546875" style="2" customWidth="1"/>
    <col min="9726" max="9726" width="11.140625" style="2" customWidth="1"/>
    <col min="9727" max="9727" width="10.140625" style="2" bestFit="1" customWidth="1"/>
    <col min="9728" max="9970" width="9.140625" style="2"/>
    <col min="9971" max="9971" width="42.7109375" style="2" customWidth="1"/>
    <col min="9972" max="9972" width="19.28515625" style="2" customWidth="1"/>
    <col min="9973" max="9973" width="15.28515625" style="2" customWidth="1"/>
    <col min="9974" max="9974" width="14.5703125" style="2" customWidth="1"/>
    <col min="9975" max="9975" width="14.7109375" style="2" customWidth="1"/>
    <col min="9976" max="9976" width="18.42578125" style="2" customWidth="1"/>
    <col min="9977" max="9978" width="20.140625" style="2" customWidth="1"/>
    <col min="9979" max="9979" width="23.42578125" style="2" customWidth="1"/>
    <col min="9980" max="9980" width="26.85546875" style="2" customWidth="1"/>
    <col min="9981" max="9981" width="15.85546875" style="2" customWidth="1"/>
    <col min="9982" max="9982" width="11.140625" style="2" customWidth="1"/>
    <col min="9983" max="9983" width="10.140625" style="2" bestFit="1" customWidth="1"/>
    <col min="9984" max="10226" width="9.140625" style="2"/>
    <col min="10227" max="10227" width="42.7109375" style="2" customWidth="1"/>
    <col min="10228" max="10228" width="19.28515625" style="2" customWidth="1"/>
    <col min="10229" max="10229" width="15.28515625" style="2" customWidth="1"/>
    <col min="10230" max="10230" width="14.5703125" style="2" customWidth="1"/>
    <col min="10231" max="10231" width="14.7109375" style="2" customWidth="1"/>
    <col min="10232" max="10232" width="18.42578125" style="2" customWidth="1"/>
    <col min="10233" max="10234" width="20.140625" style="2" customWidth="1"/>
    <col min="10235" max="10235" width="23.42578125" style="2" customWidth="1"/>
    <col min="10236" max="10236" width="26.85546875" style="2" customWidth="1"/>
    <col min="10237" max="10237" width="15.85546875" style="2" customWidth="1"/>
    <col min="10238" max="10238" width="11.140625" style="2" customWidth="1"/>
    <col min="10239" max="10239" width="10.140625" style="2" bestFit="1" customWidth="1"/>
    <col min="10240" max="10482" width="9.140625" style="2"/>
    <col min="10483" max="10483" width="42.7109375" style="2" customWidth="1"/>
    <col min="10484" max="10484" width="19.28515625" style="2" customWidth="1"/>
    <col min="10485" max="10485" width="15.28515625" style="2" customWidth="1"/>
    <col min="10486" max="10486" width="14.5703125" style="2" customWidth="1"/>
    <col min="10487" max="10487" width="14.7109375" style="2" customWidth="1"/>
    <col min="10488" max="10488" width="18.42578125" style="2" customWidth="1"/>
    <col min="10489" max="10490" width="20.140625" style="2" customWidth="1"/>
    <col min="10491" max="10491" width="23.42578125" style="2" customWidth="1"/>
    <col min="10492" max="10492" width="26.85546875" style="2" customWidth="1"/>
    <col min="10493" max="10493" width="15.85546875" style="2" customWidth="1"/>
    <col min="10494" max="10494" width="11.140625" style="2" customWidth="1"/>
    <col min="10495" max="10495" width="10.140625" style="2" bestFit="1" customWidth="1"/>
    <col min="10496" max="10738" width="9.140625" style="2"/>
    <col min="10739" max="10739" width="42.7109375" style="2" customWidth="1"/>
    <col min="10740" max="10740" width="19.28515625" style="2" customWidth="1"/>
    <col min="10741" max="10741" width="15.28515625" style="2" customWidth="1"/>
    <col min="10742" max="10742" width="14.5703125" style="2" customWidth="1"/>
    <col min="10743" max="10743" width="14.7109375" style="2" customWidth="1"/>
    <col min="10744" max="10744" width="18.42578125" style="2" customWidth="1"/>
    <col min="10745" max="10746" width="20.140625" style="2" customWidth="1"/>
    <col min="10747" max="10747" width="23.42578125" style="2" customWidth="1"/>
    <col min="10748" max="10748" width="26.85546875" style="2" customWidth="1"/>
    <col min="10749" max="10749" width="15.85546875" style="2" customWidth="1"/>
    <col min="10750" max="10750" width="11.140625" style="2" customWidth="1"/>
    <col min="10751" max="10751" width="10.140625" style="2" bestFit="1" customWidth="1"/>
    <col min="10752" max="10994" width="9.140625" style="2"/>
    <col min="10995" max="10995" width="42.7109375" style="2" customWidth="1"/>
    <col min="10996" max="10996" width="19.28515625" style="2" customWidth="1"/>
    <col min="10997" max="10997" width="15.28515625" style="2" customWidth="1"/>
    <col min="10998" max="10998" width="14.5703125" style="2" customWidth="1"/>
    <col min="10999" max="10999" width="14.7109375" style="2" customWidth="1"/>
    <col min="11000" max="11000" width="18.42578125" style="2" customWidth="1"/>
    <col min="11001" max="11002" width="20.140625" style="2" customWidth="1"/>
    <col min="11003" max="11003" width="23.42578125" style="2" customWidth="1"/>
    <col min="11004" max="11004" width="26.85546875" style="2" customWidth="1"/>
    <col min="11005" max="11005" width="15.85546875" style="2" customWidth="1"/>
    <col min="11006" max="11006" width="11.140625" style="2" customWidth="1"/>
    <col min="11007" max="11007" width="10.140625" style="2" bestFit="1" customWidth="1"/>
    <col min="11008" max="11250" width="9.140625" style="2"/>
    <col min="11251" max="11251" width="42.7109375" style="2" customWidth="1"/>
    <col min="11252" max="11252" width="19.28515625" style="2" customWidth="1"/>
    <col min="11253" max="11253" width="15.28515625" style="2" customWidth="1"/>
    <col min="11254" max="11254" width="14.5703125" style="2" customWidth="1"/>
    <col min="11255" max="11255" width="14.7109375" style="2" customWidth="1"/>
    <col min="11256" max="11256" width="18.42578125" style="2" customWidth="1"/>
    <col min="11257" max="11258" width="20.140625" style="2" customWidth="1"/>
    <col min="11259" max="11259" width="23.42578125" style="2" customWidth="1"/>
    <col min="11260" max="11260" width="26.85546875" style="2" customWidth="1"/>
    <col min="11261" max="11261" width="15.85546875" style="2" customWidth="1"/>
    <col min="11262" max="11262" width="11.140625" style="2" customWidth="1"/>
    <col min="11263" max="11263" width="10.140625" style="2" bestFit="1" customWidth="1"/>
    <col min="11264" max="11506" width="9.140625" style="2"/>
    <col min="11507" max="11507" width="42.7109375" style="2" customWidth="1"/>
    <col min="11508" max="11508" width="19.28515625" style="2" customWidth="1"/>
    <col min="11509" max="11509" width="15.28515625" style="2" customWidth="1"/>
    <col min="11510" max="11510" width="14.5703125" style="2" customWidth="1"/>
    <col min="11511" max="11511" width="14.7109375" style="2" customWidth="1"/>
    <col min="11512" max="11512" width="18.42578125" style="2" customWidth="1"/>
    <col min="11513" max="11514" width="20.140625" style="2" customWidth="1"/>
    <col min="11515" max="11515" width="23.42578125" style="2" customWidth="1"/>
    <col min="11516" max="11516" width="26.85546875" style="2" customWidth="1"/>
    <col min="11517" max="11517" width="15.85546875" style="2" customWidth="1"/>
    <col min="11518" max="11518" width="11.140625" style="2" customWidth="1"/>
    <col min="11519" max="11519" width="10.140625" style="2" bestFit="1" customWidth="1"/>
    <col min="11520" max="11762" width="9.140625" style="2"/>
    <col min="11763" max="11763" width="42.7109375" style="2" customWidth="1"/>
    <col min="11764" max="11764" width="19.28515625" style="2" customWidth="1"/>
    <col min="11765" max="11765" width="15.28515625" style="2" customWidth="1"/>
    <col min="11766" max="11766" width="14.5703125" style="2" customWidth="1"/>
    <col min="11767" max="11767" width="14.7109375" style="2" customWidth="1"/>
    <col min="11768" max="11768" width="18.42578125" style="2" customWidth="1"/>
    <col min="11769" max="11770" width="20.140625" style="2" customWidth="1"/>
    <col min="11771" max="11771" width="23.42578125" style="2" customWidth="1"/>
    <col min="11772" max="11772" width="26.85546875" style="2" customWidth="1"/>
    <col min="11773" max="11773" width="15.85546875" style="2" customWidth="1"/>
    <col min="11774" max="11774" width="11.140625" style="2" customWidth="1"/>
    <col min="11775" max="11775" width="10.140625" style="2" bestFit="1" customWidth="1"/>
    <col min="11776" max="12018" width="9.140625" style="2"/>
    <col min="12019" max="12019" width="42.7109375" style="2" customWidth="1"/>
    <col min="12020" max="12020" width="19.28515625" style="2" customWidth="1"/>
    <col min="12021" max="12021" width="15.28515625" style="2" customWidth="1"/>
    <col min="12022" max="12022" width="14.5703125" style="2" customWidth="1"/>
    <col min="12023" max="12023" width="14.7109375" style="2" customWidth="1"/>
    <col min="12024" max="12024" width="18.42578125" style="2" customWidth="1"/>
    <col min="12025" max="12026" width="20.140625" style="2" customWidth="1"/>
    <col min="12027" max="12027" width="23.42578125" style="2" customWidth="1"/>
    <col min="12028" max="12028" width="26.85546875" style="2" customWidth="1"/>
    <col min="12029" max="12029" width="15.85546875" style="2" customWidth="1"/>
    <col min="12030" max="12030" width="11.140625" style="2" customWidth="1"/>
    <col min="12031" max="12031" width="10.140625" style="2" bestFit="1" customWidth="1"/>
    <col min="12032" max="12274" width="9.140625" style="2"/>
    <col min="12275" max="12275" width="42.7109375" style="2" customWidth="1"/>
    <col min="12276" max="12276" width="19.28515625" style="2" customWidth="1"/>
    <col min="12277" max="12277" width="15.28515625" style="2" customWidth="1"/>
    <col min="12278" max="12278" width="14.5703125" style="2" customWidth="1"/>
    <col min="12279" max="12279" width="14.7109375" style="2" customWidth="1"/>
    <col min="12280" max="12280" width="18.42578125" style="2" customWidth="1"/>
    <col min="12281" max="12282" width="20.140625" style="2" customWidth="1"/>
    <col min="12283" max="12283" width="23.42578125" style="2" customWidth="1"/>
    <col min="12284" max="12284" width="26.85546875" style="2" customWidth="1"/>
    <col min="12285" max="12285" width="15.85546875" style="2" customWidth="1"/>
    <col min="12286" max="12286" width="11.140625" style="2" customWidth="1"/>
    <col min="12287" max="12287" width="10.140625" style="2" bestFit="1" customWidth="1"/>
    <col min="12288" max="12530" width="9.140625" style="2"/>
    <col min="12531" max="12531" width="42.7109375" style="2" customWidth="1"/>
    <col min="12532" max="12532" width="19.28515625" style="2" customWidth="1"/>
    <col min="12533" max="12533" width="15.28515625" style="2" customWidth="1"/>
    <col min="12534" max="12534" width="14.5703125" style="2" customWidth="1"/>
    <col min="12535" max="12535" width="14.7109375" style="2" customWidth="1"/>
    <col min="12536" max="12536" width="18.42578125" style="2" customWidth="1"/>
    <col min="12537" max="12538" width="20.140625" style="2" customWidth="1"/>
    <col min="12539" max="12539" width="23.42578125" style="2" customWidth="1"/>
    <col min="12540" max="12540" width="26.85546875" style="2" customWidth="1"/>
    <col min="12541" max="12541" width="15.85546875" style="2" customWidth="1"/>
    <col min="12542" max="12542" width="11.140625" style="2" customWidth="1"/>
    <col min="12543" max="12543" width="10.140625" style="2" bestFit="1" customWidth="1"/>
    <col min="12544" max="12786" width="9.140625" style="2"/>
    <col min="12787" max="12787" width="42.7109375" style="2" customWidth="1"/>
    <col min="12788" max="12788" width="19.28515625" style="2" customWidth="1"/>
    <col min="12789" max="12789" width="15.28515625" style="2" customWidth="1"/>
    <col min="12790" max="12790" width="14.5703125" style="2" customWidth="1"/>
    <col min="12791" max="12791" width="14.7109375" style="2" customWidth="1"/>
    <col min="12792" max="12792" width="18.42578125" style="2" customWidth="1"/>
    <col min="12793" max="12794" width="20.140625" style="2" customWidth="1"/>
    <col min="12795" max="12795" width="23.42578125" style="2" customWidth="1"/>
    <col min="12796" max="12796" width="26.85546875" style="2" customWidth="1"/>
    <col min="12797" max="12797" width="15.85546875" style="2" customWidth="1"/>
    <col min="12798" max="12798" width="11.140625" style="2" customWidth="1"/>
    <col min="12799" max="12799" width="10.140625" style="2" bestFit="1" customWidth="1"/>
    <col min="12800" max="13042" width="9.140625" style="2"/>
    <col min="13043" max="13043" width="42.7109375" style="2" customWidth="1"/>
    <col min="13044" max="13044" width="19.28515625" style="2" customWidth="1"/>
    <col min="13045" max="13045" width="15.28515625" style="2" customWidth="1"/>
    <col min="13046" max="13046" width="14.5703125" style="2" customWidth="1"/>
    <col min="13047" max="13047" width="14.7109375" style="2" customWidth="1"/>
    <col min="13048" max="13048" width="18.42578125" style="2" customWidth="1"/>
    <col min="13049" max="13050" width="20.140625" style="2" customWidth="1"/>
    <col min="13051" max="13051" width="23.42578125" style="2" customWidth="1"/>
    <col min="13052" max="13052" width="26.85546875" style="2" customWidth="1"/>
    <col min="13053" max="13053" width="15.85546875" style="2" customWidth="1"/>
    <col min="13054" max="13054" width="11.140625" style="2" customWidth="1"/>
    <col min="13055" max="13055" width="10.140625" style="2" bestFit="1" customWidth="1"/>
    <col min="13056" max="13298" width="9.140625" style="2"/>
    <col min="13299" max="13299" width="42.7109375" style="2" customWidth="1"/>
    <col min="13300" max="13300" width="19.28515625" style="2" customWidth="1"/>
    <col min="13301" max="13301" width="15.28515625" style="2" customWidth="1"/>
    <col min="13302" max="13302" width="14.5703125" style="2" customWidth="1"/>
    <col min="13303" max="13303" width="14.7109375" style="2" customWidth="1"/>
    <col min="13304" max="13304" width="18.42578125" style="2" customWidth="1"/>
    <col min="13305" max="13306" width="20.140625" style="2" customWidth="1"/>
    <col min="13307" max="13307" width="23.42578125" style="2" customWidth="1"/>
    <col min="13308" max="13308" width="26.85546875" style="2" customWidth="1"/>
    <col min="13309" max="13309" width="15.85546875" style="2" customWidth="1"/>
    <col min="13310" max="13310" width="11.140625" style="2" customWidth="1"/>
    <col min="13311" max="13311" width="10.140625" style="2" bestFit="1" customWidth="1"/>
    <col min="13312" max="13554" width="9.140625" style="2"/>
    <col min="13555" max="13555" width="42.7109375" style="2" customWidth="1"/>
    <col min="13556" max="13556" width="19.28515625" style="2" customWidth="1"/>
    <col min="13557" max="13557" width="15.28515625" style="2" customWidth="1"/>
    <col min="13558" max="13558" width="14.5703125" style="2" customWidth="1"/>
    <col min="13559" max="13559" width="14.7109375" style="2" customWidth="1"/>
    <col min="13560" max="13560" width="18.42578125" style="2" customWidth="1"/>
    <col min="13561" max="13562" width="20.140625" style="2" customWidth="1"/>
    <col min="13563" max="13563" width="23.42578125" style="2" customWidth="1"/>
    <col min="13564" max="13564" width="26.85546875" style="2" customWidth="1"/>
    <col min="13565" max="13565" width="15.85546875" style="2" customWidth="1"/>
    <col min="13566" max="13566" width="11.140625" style="2" customWidth="1"/>
    <col min="13567" max="13567" width="10.140625" style="2" bestFit="1" customWidth="1"/>
    <col min="13568" max="13810" width="9.140625" style="2"/>
    <col min="13811" max="13811" width="42.7109375" style="2" customWidth="1"/>
    <col min="13812" max="13812" width="19.28515625" style="2" customWidth="1"/>
    <col min="13813" max="13813" width="15.28515625" style="2" customWidth="1"/>
    <col min="13814" max="13814" width="14.5703125" style="2" customWidth="1"/>
    <col min="13815" max="13815" width="14.7109375" style="2" customWidth="1"/>
    <col min="13816" max="13816" width="18.42578125" style="2" customWidth="1"/>
    <col min="13817" max="13818" width="20.140625" style="2" customWidth="1"/>
    <col min="13819" max="13819" width="23.42578125" style="2" customWidth="1"/>
    <col min="13820" max="13820" width="26.85546875" style="2" customWidth="1"/>
    <col min="13821" max="13821" width="15.85546875" style="2" customWidth="1"/>
    <col min="13822" max="13822" width="11.140625" style="2" customWidth="1"/>
    <col min="13823" max="13823" width="10.140625" style="2" bestFit="1" customWidth="1"/>
    <col min="13824" max="14066" width="9.140625" style="2"/>
    <col min="14067" max="14067" width="42.7109375" style="2" customWidth="1"/>
    <col min="14068" max="14068" width="19.28515625" style="2" customWidth="1"/>
    <col min="14069" max="14069" width="15.28515625" style="2" customWidth="1"/>
    <col min="14070" max="14070" width="14.5703125" style="2" customWidth="1"/>
    <col min="14071" max="14071" width="14.7109375" style="2" customWidth="1"/>
    <col min="14072" max="14072" width="18.42578125" style="2" customWidth="1"/>
    <col min="14073" max="14074" width="20.140625" style="2" customWidth="1"/>
    <col min="14075" max="14075" width="23.42578125" style="2" customWidth="1"/>
    <col min="14076" max="14076" width="26.85546875" style="2" customWidth="1"/>
    <col min="14077" max="14077" width="15.85546875" style="2" customWidth="1"/>
    <col min="14078" max="14078" width="11.140625" style="2" customWidth="1"/>
    <col min="14079" max="14079" width="10.140625" style="2" bestFit="1" customWidth="1"/>
    <col min="14080" max="14322" width="9.140625" style="2"/>
    <col min="14323" max="14323" width="42.7109375" style="2" customWidth="1"/>
    <col min="14324" max="14324" width="19.28515625" style="2" customWidth="1"/>
    <col min="14325" max="14325" width="15.28515625" style="2" customWidth="1"/>
    <col min="14326" max="14326" width="14.5703125" style="2" customWidth="1"/>
    <col min="14327" max="14327" width="14.7109375" style="2" customWidth="1"/>
    <col min="14328" max="14328" width="18.42578125" style="2" customWidth="1"/>
    <col min="14329" max="14330" width="20.140625" style="2" customWidth="1"/>
    <col min="14331" max="14331" width="23.42578125" style="2" customWidth="1"/>
    <col min="14332" max="14332" width="26.85546875" style="2" customWidth="1"/>
    <col min="14333" max="14333" width="15.85546875" style="2" customWidth="1"/>
    <col min="14334" max="14334" width="11.140625" style="2" customWidth="1"/>
    <col min="14335" max="14335" width="10.140625" style="2" bestFit="1" customWidth="1"/>
    <col min="14336" max="14578" width="9.140625" style="2"/>
    <col min="14579" max="14579" width="42.7109375" style="2" customWidth="1"/>
    <col min="14580" max="14580" width="19.28515625" style="2" customWidth="1"/>
    <col min="14581" max="14581" width="15.28515625" style="2" customWidth="1"/>
    <col min="14582" max="14582" width="14.5703125" style="2" customWidth="1"/>
    <col min="14583" max="14583" width="14.7109375" style="2" customWidth="1"/>
    <col min="14584" max="14584" width="18.42578125" style="2" customWidth="1"/>
    <col min="14585" max="14586" width="20.140625" style="2" customWidth="1"/>
    <col min="14587" max="14587" width="23.42578125" style="2" customWidth="1"/>
    <col min="14588" max="14588" width="26.85546875" style="2" customWidth="1"/>
    <col min="14589" max="14589" width="15.85546875" style="2" customWidth="1"/>
    <col min="14590" max="14590" width="11.140625" style="2" customWidth="1"/>
    <col min="14591" max="14591" width="10.140625" style="2" bestFit="1" customWidth="1"/>
    <col min="14592" max="14834" width="9.140625" style="2"/>
    <col min="14835" max="14835" width="42.7109375" style="2" customWidth="1"/>
    <col min="14836" max="14836" width="19.28515625" style="2" customWidth="1"/>
    <col min="14837" max="14837" width="15.28515625" style="2" customWidth="1"/>
    <col min="14838" max="14838" width="14.5703125" style="2" customWidth="1"/>
    <col min="14839" max="14839" width="14.7109375" style="2" customWidth="1"/>
    <col min="14840" max="14840" width="18.42578125" style="2" customWidth="1"/>
    <col min="14841" max="14842" width="20.140625" style="2" customWidth="1"/>
    <col min="14843" max="14843" width="23.42578125" style="2" customWidth="1"/>
    <col min="14844" max="14844" width="26.85546875" style="2" customWidth="1"/>
    <col min="14845" max="14845" width="15.85546875" style="2" customWidth="1"/>
    <col min="14846" max="14846" width="11.140625" style="2" customWidth="1"/>
    <col min="14847" max="14847" width="10.140625" style="2" bestFit="1" customWidth="1"/>
    <col min="14848" max="15090" width="9.140625" style="2"/>
    <col min="15091" max="15091" width="42.7109375" style="2" customWidth="1"/>
    <col min="15092" max="15092" width="19.28515625" style="2" customWidth="1"/>
    <col min="15093" max="15093" width="15.28515625" style="2" customWidth="1"/>
    <col min="15094" max="15094" width="14.5703125" style="2" customWidth="1"/>
    <col min="15095" max="15095" width="14.7109375" style="2" customWidth="1"/>
    <col min="15096" max="15096" width="18.42578125" style="2" customWidth="1"/>
    <col min="15097" max="15098" width="20.140625" style="2" customWidth="1"/>
    <col min="15099" max="15099" width="23.42578125" style="2" customWidth="1"/>
    <col min="15100" max="15100" width="26.85546875" style="2" customWidth="1"/>
    <col min="15101" max="15101" width="15.85546875" style="2" customWidth="1"/>
    <col min="15102" max="15102" width="11.140625" style="2" customWidth="1"/>
    <col min="15103" max="15103" width="10.140625" style="2" bestFit="1" customWidth="1"/>
    <col min="15104" max="15346" width="9.140625" style="2"/>
    <col min="15347" max="15347" width="42.7109375" style="2" customWidth="1"/>
    <col min="15348" max="15348" width="19.28515625" style="2" customWidth="1"/>
    <col min="15349" max="15349" width="15.28515625" style="2" customWidth="1"/>
    <col min="15350" max="15350" width="14.5703125" style="2" customWidth="1"/>
    <col min="15351" max="15351" width="14.7109375" style="2" customWidth="1"/>
    <col min="15352" max="15352" width="18.42578125" style="2" customWidth="1"/>
    <col min="15353" max="15354" width="20.140625" style="2" customWidth="1"/>
    <col min="15355" max="15355" width="23.42578125" style="2" customWidth="1"/>
    <col min="15356" max="15356" width="26.85546875" style="2" customWidth="1"/>
    <col min="15357" max="15357" width="15.85546875" style="2" customWidth="1"/>
    <col min="15358" max="15358" width="11.140625" style="2" customWidth="1"/>
    <col min="15359" max="15359" width="10.140625" style="2" bestFit="1" customWidth="1"/>
    <col min="15360" max="15602" width="9.140625" style="2"/>
    <col min="15603" max="15603" width="42.7109375" style="2" customWidth="1"/>
    <col min="15604" max="15604" width="19.28515625" style="2" customWidth="1"/>
    <col min="15605" max="15605" width="15.28515625" style="2" customWidth="1"/>
    <col min="15606" max="15606" width="14.5703125" style="2" customWidth="1"/>
    <col min="15607" max="15607" width="14.7109375" style="2" customWidth="1"/>
    <col min="15608" max="15608" width="18.42578125" style="2" customWidth="1"/>
    <col min="15609" max="15610" width="20.140625" style="2" customWidth="1"/>
    <col min="15611" max="15611" width="23.42578125" style="2" customWidth="1"/>
    <col min="15612" max="15612" width="26.85546875" style="2" customWidth="1"/>
    <col min="15613" max="15613" width="15.85546875" style="2" customWidth="1"/>
    <col min="15614" max="15614" width="11.140625" style="2" customWidth="1"/>
    <col min="15615" max="15615" width="10.140625" style="2" bestFit="1" customWidth="1"/>
    <col min="15616" max="15858" width="9.140625" style="2"/>
    <col min="15859" max="15859" width="42.7109375" style="2" customWidth="1"/>
    <col min="15860" max="15860" width="19.28515625" style="2" customWidth="1"/>
    <col min="15861" max="15861" width="15.28515625" style="2" customWidth="1"/>
    <col min="15862" max="15862" width="14.5703125" style="2" customWidth="1"/>
    <col min="15863" max="15863" width="14.7109375" style="2" customWidth="1"/>
    <col min="15864" max="15864" width="18.42578125" style="2" customWidth="1"/>
    <col min="15865" max="15866" width="20.140625" style="2" customWidth="1"/>
    <col min="15867" max="15867" width="23.42578125" style="2" customWidth="1"/>
    <col min="15868" max="15868" width="26.85546875" style="2" customWidth="1"/>
    <col min="15869" max="15869" width="15.85546875" style="2" customWidth="1"/>
    <col min="15870" max="15870" width="11.140625" style="2" customWidth="1"/>
    <col min="15871" max="15871" width="10.140625" style="2" bestFit="1" customWidth="1"/>
    <col min="15872" max="16114" width="9.140625" style="2"/>
    <col min="16115" max="16115" width="42.7109375" style="2" customWidth="1"/>
    <col min="16116" max="16116" width="19.28515625" style="2" customWidth="1"/>
    <col min="16117" max="16117" width="15.28515625" style="2" customWidth="1"/>
    <col min="16118" max="16118" width="14.5703125" style="2" customWidth="1"/>
    <col min="16119" max="16119" width="14.7109375" style="2" customWidth="1"/>
    <col min="16120" max="16120" width="18.42578125" style="2" customWidth="1"/>
    <col min="16121" max="16122" width="20.140625" style="2" customWidth="1"/>
    <col min="16123" max="16123" width="23.42578125" style="2" customWidth="1"/>
    <col min="16124" max="16124" width="26.85546875" style="2" customWidth="1"/>
    <col min="16125" max="16125" width="15.85546875" style="2" customWidth="1"/>
    <col min="16126" max="16126" width="11.140625" style="2" customWidth="1"/>
    <col min="16127" max="16127" width="10.140625" style="2" bestFit="1" customWidth="1"/>
    <col min="16128" max="16384" width="9.140625" style="2"/>
  </cols>
  <sheetData>
    <row r="1" spans="1:9" ht="48.75" customHeight="1" x14ac:dyDescent="0.25">
      <c r="G1" s="149" t="s">
        <v>232</v>
      </c>
      <c r="H1" s="160"/>
      <c r="I1" s="160"/>
    </row>
    <row r="2" spans="1:9" x14ac:dyDescent="0.25">
      <c r="H2" s="129"/>
      <c r="I2" s="129"/>
    </row>
    <row r="3" spans="1:9" s="1" customFormat="1" ht="39.75" customHeight="1" x14ac:dyDescent="0.25">
      <c r="A3" s="128" t="s">
        <v>161</v>
      </c>
      <c r="B3" s="128"/>
      <c r="C3" s="128"/>
      <c r="D3" s="128"/>
      <c r="E3" s="128"/>
      <c r="F3" s="128"/>
      <c r="G3" s="128"/>
      <c r="H3" s="128"/>
      <c r="I3" s="128"/>
    </row>
    <row r="5" spans="1:9" x14ac:dyDescent="0.25">
      <c r="A5" s="2" t="s">
        <v>207</v>
      </c>
    </row>
    <row r="6" spans="1:9" x14ac:dyDescent="0.25">
      <c r="A6" s="2" t="s">
        <v>208</v>
      </c>
    </row>
    <row r="7" spans="1:9" x14ac:dyDescent="0.25">
      <c r="E7" s="17"/>
      <c r="H7" s="16"/>
    </row>
    <row r="8" spans="1:9" ht="38.25" customHeight="1" x14ac:dyDescent="0.25">
      <c r="A8" s="137"/>
      <c r="B8" s="137" t="s">
        <v>17</v>
      </c>
      <c r="C8" s="137" t="s">
        <v>19</v>
      </c>
      <c r="D8" s="137"/>
      <c r="E8" s="137"/>
      <c r="F8" s="137" t="s">
        <v>200</v>
      </c>
      <c r="G8" s="169" t="s">
        <v>209</v>
      </c>
      <c r="H8" s="180" t="s">
        <v>201</v>
      </c>
      <c r="I8" s="134" t="s">
        <v>7</v>
      </c>
    </row>
    <row r="9" spans="1:9" ht="24" customHeight="1" x14ac:dyDescent="0.25">
      <c r="A9" s="137"/>
      <c r="B9" s="137"/>
      <c r="C9" s="181" t="s">
        <v>119</v>
      </c>
      <c r="D9" s="181" t="s">
        <v>163</v>
      </c>
      <c r="E9" s="137" t="s">
        <v>26</v>
      </c>
      <c r="F9" s="137"/>
      <c r="G9" s="169"/>
      <c r="H9" s="180"/>
      <c r="I9" s="134"/>
    </row>
    <row r="10" spans="1:9" ht="108.75" customHeight="1" x14ac:dyDescent="0.25">
      <c r="A10" s="137"/>
      <c r="B10" s="137"/>
      <c r="C10" s="182"/>
      <c r="D10" s="182"/>
      <c r="E10" s="137"/>
      <c r="F10" s="137"/>
      <c r="G10" s="169"/>
      <c r="H10" s="180"/>
      <c r="I10" s="134"/>
    </row>
    <row r="11" spans="1:9" ht="20.25" customHeight="1" x14ac:dyDescent="0.25">
      <c r="A11" s="11">
        <v>1</v>
      </c>
      <c r="B11" s="11">
        <v>6</v>
      </c>
      <c r="C11" s="11" t="s">
        <v>21</v>
      </c>
      <c r="D11" s="11">
        <v>8</v>
      </c>
      <c r="E11" s="11">
        <v>9</v>
      </c>
      <c r="F11" s="11">
        <v>11</v>
      </c>
      <c r="G11" s="11">
        <v>12</v>
      </c>
      <c r="H11" s="11">
        <v>13</v>
      </c>
      <c r="I11" s="11" t="s">
        <v>22</v>
      </c>
    </row>
    <row r="12" spans="1:9" s="1" customFormat="1" x14ac:dyDescent="0.25">
      <c r="A12" s="3" t="s">
        <v>0</v>
      </c>
      <c r="B12" s="4">
        <f>SUM(B13:B40)</f>
        <v>28</v>
      </c>
      <c r="C12" s="4"/>
      <c r="D12" s="4"/>
      <c r="E12" s="111">
        <f t="shared" ref="E12" si="0">SUM(E13:E40)</f>
        <v>947.5</v>
      </c>
      <c r="F12" s="6"/>
      <c r="G12" s="6"/>
      <c r="H12" s="6">
        <f>SUM(H13:H40)</f>
        <v>17377.71</v>
      </c>
      <c r="I12" s="6">
        <f>SUM(I13:I40)</f>
        <v>21477.11</v>
      </c>
    </row>
    <row r="13" spans="1:9" ht="33" x14ac:dyDescent="0.25">
      <c r="A13" s="112" t="s">
        <v>164</v>
      </c>
      <c r="B13" s="66">
        <v>1</v>
      </c>
      <c r="C13" s="66">
        <f>D13+E13</f>
        <v>204</v>
      </c>
      <c r="D13" s="66">
        <v>160</v>
      </c>
      <c r="E13" s="66">
        <v>44</v>
      </c>
      <c r="F13" s="9">
        <v>1647</v>
      </c>
      <c r="G13" s="9">
        <f>F13/D13</f>
        <v>10.293749999999999</v>
      </c>
      <c r="H13" s="9">
        <v>905.87</v>
      </c>
      <c r="I13" s="9">
        <f>ROUND(H13*1.2359,2)</f>
        <v>1119.56</v>
      </c>
    </row>
    <row r="14" spans="1:9" x14ac:dyDescent="0.25">
      <c r="A14" s="112" t="s">
        <v>165</v>
      </c>
      <c r="B14" s="66">
        <v>1</v>
      </c>
      <c r="C14" s="66">
        <f>D14+E14</f>
        <v>146</v>
      </c>
      <c r="D14" s="66">
        <v>120</v>
      </c>
      <c r="E14" s="66">
        <v>26</v>
      </c>
      <c r="F14" s="9">
        <v>1012.5</v>
      </c>
      <c r="G14" s="9">
        <f t="shared" ref="G14:G40" si="1">F14/D14</f>
        <v>8.4375</v>
      </c>
      <c r="H14" s="9">
        <v>438.78</v>
      </c>
      <c r="I14" s="9">
        <f t="shared" ref="I14:I40" si="2">ROUND(H14*1.2359,2)</f>
        <v>542.29</v>
      </c>
    </row>
    <row r="15" spans="1:9" x14ac:dyDescent="0.25">
      <c r="A15" s="112" t="s">
        <v>203</v>
      </c>
      <c r="B15" s="66">
        <v>1</v>
      </c>
      <c r="C15" s="66">
        <f>D15+E15</f>
        <v>58</v>
      </c>
      <c r="D15" s="66">
        <v>40</v>
      </c>
      <c r="E15" s="66">
        <v>18</v>
      </c>
      <c r="F15" s="9">
        <v>297.5</v>
      </c>
      <c r="G15" s="9">
        <f t="shared" si="1"/>
        <v>7.4375</v>
      </c>
      <c r="H15" s="9">
        <v>267.77</v>
      </c>
      <c r="I15" s="9">
        <f t="shared" si="2"/>
        <v>330.94</v>
      </c>
    </row>
    <row r="16" spans="1:9" ht="33" x14ac:dyDescent="0.25">
      <c r="A16" s="112" t="s">
        <v>166</v>
      </c>
      <c r="B16" s="66">
        <v>1</v>
      </c>
      <c r="C16" s="66">
        <f>D16+E16</f>
        <v>177</v>
      </c>
      <c r="D16" s="66">
        <v>160</v>
      </c>
      <c r="E16" s="66">
        <v>17</v>
      </c>
      <c r="F16" s="9">
        <v>1287</v>
      </c>
      <c r="G16" s="9">
        <f t="shared" si="1"/>
        <v>8.0437499999999993</v>
      </c>
      <c r="H16" s="9">
        <v>273.5</v>
      </c>
      <c r="I16" s="9">
        <f t="shared" si="2"/>
        <v>338.02</v>
      </c>
    </row>
    <row r="17" spans="1:9" ht="33" x14ac:dyDescent="0.25">
      <c r="A17" s="112" t="s">
        <v>167</v>
      </c>
      <c r="B17" s="66">
        <v>1</v>
      </c>
      <c r="C17" s="66">
        <f t="shared" ref="C17:C40" si="3">D17+E17</f>
        <v>213</v>
      </c>
      <c r="D17" s="66">
        <v>160</v>
      </c>
      <c r="E17" s="66">
        <v>53</v>
      </c>
      <c r="F17" s="9">
        <v>1700</v>
      </c>
      <c r="G17" s="9">
        <f t="shared" si="1"/>
        <v>10.625</v>
      </c>
      <c r="H17" s="9">
        <v>1126.25</v>
      </c>
      <c r="I17" s="9">
        <f t="shared" si="2"/>
        <v>1391.93</v>
      </c>
    </row>
    <row r="18" spans="1:9" ht="36" customHeight="1" x14ac:dyDescent="0.25">
      <c r="A18" s="112" t="s">
        <v>168</v>
      </c>
      <c r="B18" s="66">
        <v>1</v>
      </c>
      <c r="C18" s="66">
        <f t="shared" si="3"/>
        <v>224</v>
      </c>
      <c r="D18" s="66">
        <v>160</v>
      </c>
      <c r="E18" s="66">
        <v>64</v>
      </c>
      <c r="F18" s="9">
        <v>1647</v>
      </c>
      <c r="G18" s="9">
        <f t="shared" si="1"/>
        <v>10.293749999999999</v>
      </c>
      <c r="H18" s="9">
        <v>1317.63</v>
      </c>
      <c r="I18" s="9">
        <f t="shared" si="2"/>
        <v>1628.46</v>
      </c>
    </row>
    <row r="19" spans="1:9" ht="36" customHeight="1" x14ac:dyDescent="0.25">
      <c r="A19" s="112" t="s">
        <v>168</v>
      </c>
      <c r="B19" s="66">
        <v>1</v>
      </c>
      <c r="C19" s="66">
        <f t="shared" si="3"/>
        <v>168</v>
      </c>
      <c r="D19" s="66">
        <v>160</v>
      </c>
      <c r="E19" s="66">
        <v>8</v>
      </c>
      <c r="F19" s="9">
        <v>1287</v>
      </c>
      <c r="G19" s="9">
        <f t="shared" si="1"/>
        <v>8.0437499999999993</v>
      </c>
      <c r="H19" s="9">
        <v>128.69999999999999</v>
      </c>
      <c r="I19" s="9">
        <f t="shared" si="2"/>
        <v>159.06</v>
      </c>
    </row>
    <row r="20" spans="1:9" ht="36" customHeight="1" x14ac:dyDescent="0.25">
      <c r="A20" s="112" t="s">
        <v>168</v>
      </c>
      <c r="B20" s="66">
        <v>1</v>
      </c>
      <c r="C20" s="66">
        <f t="shared" si="3"/>
        <v>187</v>
      </c>
      <c r="D20" s="66">
        <v>160</v>
      </c>
      <c r="E20" s="66">
        <v>27</v>
      </c>
      <c r="F20" s="9">
        <v>1647</v>
      </c>
      <c r="G20" s="9">
        <f t="shared" si="1"/>
        <v>10.293749999999999</v>
      </c>
      <c r="H20" s="9">
        <v>555.88</v>
      </c>
      <c r="I20" s="9">
        <f t="shared" si="2"/>
        <v>687.01</v>
      </c>
    </row>
    <row r="21" spans="1:9" ht="36" customHeight="1" x14ac:dyDescent="0.25">
      <c r="A21" s="112" t="s">
        <v>169</v>
      </c>
      <c r="B21" s="66">
        <v>1</v>
      </c>
      <c r="C21" s="66">
        <f t="shared" si="3"/>
        <v>207</v>
      </c>
      <c r="D21" s="66">
        <v>160</v>
      </c>
      <c r="E21" s="66">
        <v>47</v>
      </c>
      <c r="F21" s="9">
        <v>1115</v>
      </c>
      <c r="G21" s="9">
        <f t="shared" si="1"/>
        <v>6.96875</v>
      </c>
      <c r="H21" s="9">
        <v>655.09</v>
      </c>
      <c r="I21" s="9">
        <f t="shared" si="2"/>
        <v>809.63</v>
      </c>
    </row>
    <row r="22" spans="1:9" x14ac:dyDescent="0.25">
      <c r="A22" s="112" t="s">
        <v>170</v>
      </c>
      <c r="B22" s="66">
        <v>1</v>
      </c>
      <c r="C22" s="66">
        <f t="shared" si="3"/>
        <v>188</v>
      </c>
      <c r="D22" s="66">
        <v>160</v>
      </c>
      <c r="E22" s="66">
        <v>28</v>
      </c>
      <c r="F22" s="9">
        <v>1647</v>
      </c>
      <c r="G22" s="9">
        <f t="shared" si="1"/>
        <v>10.293749999999999</v>
      </c>
      <c r="H22" s="9">
        <v>576.46</v>
      </c>
      <c r="I22" s="9">
        <f t="shared" si="2"/>
        <v>712.45</v>
      </c>
    </row>
    <row r="23" spans="1:9" ht="33" x14ac:dyDescent="0.25">
      <c r="A23" s="112" t="s">
        <v>171</v>
      </c>
      <c r="B23" s="66">
        <v>1</v>
      </c>
      <c r="C23" s="66">
        <f t="shared" si="3"/>
        <v>206</v>
      </c>
      <c r="D23" s="66">
        <v>160</v>
      </c>
      <c r="E23" s="66">
        <v>46</v>
      </c>
      <c r="F23" s="9">
        <v>1600</v>
      </c>
      <c r="G23" s="9">
        <f t="shared" si="1"/>
        <v>10</v>
      </c>
      <c r="H23" s="9">
        <v>920</v>
      </c>
      <c r="I23" s="9">
        <f t="shared" si="2"/>
        <v>1137.03</v>
      </c>
    </row>
    <row r="24" spans="1:9" ht="33" x14ac:dyDescent="0.25">
      <c r="A24" s="112" t="s">
        <v>172</v>
      </c>
      <c r="B24" s="66">
        <v>1</v>
      </c>
      <c r="C24" s="66">
        <f t="shared" si="3"/>
        <v>183</v>
      </c>
      <c r="D24" s="66">
        <v>160</v>
      </c>
      <c r="E24" s="66">
        <v>23</v>
      </c>
      <c r="F24" s="9">
        <v>1287</v>
      </c>
      <c r="G24" s="9">
        <f t="shared" si="1"/>
        <v>8.0437499999999993</v>
      </c>
      <c r="H24" s="9">
        <v>370.02</v>
      </c>
      <c r="I24" s="9">
        <f t="shared" si="2"/>
        <v>457.31</v>
      </c>
    </row>
    <row r="25" spans="1:9" ht="33" x14ac:dyDescent="0.25">
      <c r="A25" s="112" t="s">
        <v>172</v>
      </c>
      <c r="B25" s="66">
        <v>1</v>
      </c>
      <c r="C25" s="66">
        <f t="shared" si="3"/>
        <v>181</v>
      </c>
      <c r="D25" s="66">
        <v>160</v>
      </c>
      <c r="E25" s="66">
        <v>21</v>
      </c>
      <c r="F25" s="9">
        <v>1287</v>
      </c>
      <c r="G25" s="9">
        <f t="shared" si="1"/>
        <v>8.0437499999999993</v>
      </c>
      <c r="H25" s="9">
        <v>337.85</v>
      </c>
      <c r="I25" s="9">
        <f t="shared" si="2"/>
        <v>417.55</v>
      </c>
    </row>
    <row r="26" spans="1:9" ht="48.75" customHeight="1" x14ac:dyDescent="0.25">
      <c r="A26" s="112" t="s">
        <v>173</v>
      </c>
      <c r="B26" s="66">
        <v>1</v>
      </c>
      <c r="C26" s="66">
        <f t="shared" si="3"/>
        <v>240</v>
      </c>
      <c r="D26" s="66">
        <v>160</v>
      </c>
      <c r="E26" s="66">
        <v>80</v>
      </c>
      <c r="F26" s="9">
        <v>1230</v>
      </c>
      <c r="G26" s="9">
        <f t="shared" si="1"/>
        <v>7.6875</v>
      </c>
      <c r="H26" s="9">
        <v>1230.08</v>
      </c>
      <c r="I26" s="9">
        <f t="shared" si="2"/>
        <v>1520.26</v>
      </c>
    </row>
    <row r="27" spans="1:9" ht="54" customHeight="1" x14ac:dyDescent="0.25">
      <c r="A27" s="112" t="s">
        <v>174</v>
      </c>
      <c r="B27" s="66">
        <v>1</v>
      </c>
      <c r="C27" s="66">
        <f t="shared" si="3"/>
        <v>168.5</v>
      </c>
      <c r="D27" s="66">
        <v>160</v>
      </c>
      <c r="E27" s="66">
        <v>8.5</v>
      </c>
      <c r="F27" s="9">
        <v>1230</v>
      </c>
      <c r="G27" s="9">
        <f t="shared" si="1"/>
        <v>7.6875</v>
      </c>
      <c r="H27" s="9">
        <v>130.69999999999999</v>
      </c>
      <c r="I27" s="9">
        <f t="shared" si="2"/>
        <v>161.53</v>
      </c>
    </row>
    <row r="28" spans="1:9" ht="54" customHeight="1" x14ac:dyDescent="0.25">
      <c r="A28" s="112" t="s">
        <v>174</v>
      </c>
      <c r="B28" s="66">
        <v>1</v>
      </c>
      <c r="C28" s="66">
        <f t="shared" si="3"/>
        <v>170</v>
      </c>
      <c r="D28" s="66">
        <v>160</v>
      </c>
      <c r="E28" s="66">
        <v>10</v>
      </c>
      <c r="F28" s="9">
        <v>1230</v>
      </c>
      <c r="G28" s="9">
        <f t="shared" si="1"/>
        <v>7.6875</v>
      </c>
      <c r="H28" s="9">
        <v>153.76</v>
      </c>
      <c r="I28" s="9">
        <f t="shared" si="2"/>
        <v>190.03</v>
      </c>
    </row>
    <row r="29" spans="1:9" s="114" customFormat="1" ht="48.75" customHeight="1" x14ac:dyDescent="0.25">
      <c r="A29" s="113" t="s">
        <v>175</v>
      </c>
      <c r="B29" s="69">
        <v>1</v>
      </c>
      <c r="C29" s="69">
        <f t="shared" si="3"/>
        <v>180</v>
      </c>
      <c r="D29" s="69">
        <v>160</v>
      </c>
      <c r="E29" s="69">
        <v>20</v>
      </c>
      <c r="F29" s="10">
        <v>1287</v>
      </c>
      <c r="G29" s="10">
        <f t="shared" si="1"/>
        <v>8.0437499999999993</v>
      </c>
      <c r="H29" s="10">
        <v>321.76</v>
      </c>
      <c r="I29" s="10">
        <f t="shared" si="2"/>
        <v>397.66</v>
      </c>
    </row>
    <row r="30" spans="1:9" ht="36" customHeight="1" x14ac:dyDescent="0.25">
      <c r="A30" s="112" t="s">
        <v>176</v>
      </c>
      <c r="B30" s="66">
        <v>1</v>
      </c>
      <c r="C30" s="66">
        <f t="shared" si="3"/>
        <v>183</v>
      </c>
      <c r="D30" s="66">
        <v>160</v>
      </c>
      <c r="E30" s="66">
        <v>23</v>
      </c>
      <c r="F30" s="9">
        <v>1382</v>
      </c>
      <c r="G30" s="9">
        <f t="shared" si="1"/>
        <v>8.6374999999999993</v>
      </c>
      <c r="H30" s="9">
        <v>397.35</v>
      </c>
      <c r="I30" s="9">
        <f t="shared" si="2"/>
        <v>491.08</v>
      </c>
    </row>
    <row r="31" spans="1:9" ht="50.25" customHeight="1" x14ac:dyDescent="0.25">
      <c r="A31" s="112" t="s">
        <v>177</v>
      </c>
      <c r="B31" s="66">
        <v>1</v>
      </c>
      <c r="C31" s="66">
        <f t="shared" si="3"/>
        <v>188</v>
      </c>
      <c r="D31" s="66">
        <v>160</v>
      </c>
      <c r="E31" s="66">
        <v>28</v>
      </c>
      <c r="F31" s="9">
        <v>1287</v>
      </c>
      <c r="G31" s="9">
        <f t="shared" si="1"/>
        <v>8.0437499999999993</v>
      </c>
      <c r="H31" s="9">
        <v>450.46</v>
      </c>
      <c r="I31" s="9">
        <f t="shared" si="2"/>
        <v>556.72</v>
      </c>
    </row>
    <row r="32" spans="1:9" ht="36" customHeight="1" x14ac:dyDescent="0.25">
      <c r="A32" s="112" t="s">
        <v>179</v>
      </c>
      <c r="B32" s="66">
        <v>1</v>
      </c>
      <c r="C32" s="66">
        <f t="shared" si="3"/>
        <v>184.5</v>
      </c>
      <c r="D32" s="66">
        <v>160</v>
      </c>
      <c r="E32" s="66">
        <v>24.5</v>
      </c>
      <c r="F32" s="9">
        <v>1917</v>
      </c>
      <c r="G32" s="9">
        <f t="shared" si="1"/>
        <v>11.981249999999999</v>
      </c>
      <c r="H32" s="9">
        <v>587.07000000000005</v>
      </c>
      <c r="I32" s="9">
        <f t="shared" si="2"/>
        <v>725.56</v>
      </c>
    </row>
    <row r="33" spans="1:9" ht="37.5" customHeight="1" x14ac:dyDescent="0.25">
      <c r="A33" s="112" t="s">
        <v>180</v>
      </c>
      <c r="B33" s="66">
        <v>1</v>
      </c>
      <c r="C33" s="66">
        <f t="shared" si="3"/>
        <v>240</v>
      </c>
      <c r="D33" s="66">
        <v>160</v>
      </c>
      <c r="E33" s="66">
        <v>80</v>
      </c>
      <c r="F33" s="9">
        <v>1382</v>
      </c>
      <c r="G33" s="9">
        <f t="shared" si="1"/>
        <v>8.6374999999999993</v>
      </c>
      <c r="H33" s="9">
        <v>1382.08</v>
      </c>
      <c r="I33" s="9">
        <f t="shared" si="2"/>
        <v>1708.11</v>
      </c>
    </row>
    <row r="34" spans="1:9" ht="49.5" x14ac:dyDescent="0.25">
      <c r="A34" s="112" t="s">
        <v>181</v>
      </c>
      <c r="B34" s="66">
        <v>1</v>
      </c>
      <c r="C34" s="66">
        <f t="shared" si="3"/>
        <v>240</v>
      </c>
      <c r="D34" s="66">
        <v>160</v>
      </c>
      <c r="E34" s="66">
        <v>80</v>
      </c>
      <c r="F34" s="9">
        <v>1287</v>
      </c>
      <c r="G34" s="9">
        <f t="shared" si="1"/>
        <v>8.0437499999999993</v>
      </c>
      <c r="H34" s="9">
        <v>1287.04</v>
      </c>
      <c r="I34" s="9">
        <f t="shared" si="2"/>
        <v>1590.65</v>
      </c>
    </row>
    <row r="35" spans="1:9" ht="18" customHeight="1" x14ac:dyDescent="0.25">
      <c r="A35" s="112" t="s">
        <v>184</v>
      </c>
      <c r="B35" s="66">
        <v>1</v>
      </c>
      <c r="C35" s="66">
        <f t="shared" si="3"/>
        <v>243</v>
      </c>
      <c r="D35" s="66">
        <v>160</v>
      </c>
      <c r="E35" s="66">
        <v>83</v>
      </c>
      <c r="F35" s="9">
        <v>1917</v>
      </c>
      <c r="G35" s="9">
        <f t="shared" si="1"/>
        <v>11.981249999999999</v>
      </c>
      <c r="H35" s="9">
        <v>1988.85</v>
      </c>
      <c r="I35" s="9">
        <f t="shared" si="2"/>
        <v>2458.02</v>
      </c>
    </row>
    <row r="36" spans="1:9" ht="33" customHeight="1" x14ac:dyDescent="0.25">
      <c r="A36" s="112" t="s">
        <v>185</v>
      </c>
      <c r="B36" s="66">
        <v>1</v>
      </c>
      <c r="C36" s="66">
        <f t="shared" si="3"/>
        <v>212.5</v>
      </c>
      <c r="D36" s="66">
        <v>160</v>
      </c>
      <c r="E36" s="66">
        <v>52.5</v>
      </c>
      <c r="F36" s="9">
        <v>1500</v>
      </c>
      <c r="G36" s="9">
        <f t="shared" si="1"/>
        <v>9.375</v>
      </c>
      <c r="H36" s="9">
        <v>984.38</v>
      </c>
      <c r="I36" s="9">
        <f t="shared" si="2"/>
        <v>1216.5999999999999</v>
      </c>
    </row>
    <row r="37" spans="1:9" x14ac:dyDescent="0.25">
      <c r="A37" s="112" t="s">
        <v>204</v>
      </c>
      <c r="B37" s="66">
        <v>1</v>
      </c>
      <c r="C37" s="66">
        <f t="shared" si="3"/>
        <v>135</v>
      </c>
      <c r="D37" s="66">
        <v>128</v>
      </c>
      <c r="E37" s="66">
        <v>7</v>
      </c>
      <c r="F37" s="9">
        <v>1533.6</v>
      </c>
      <c r="G37" s="9">
        <f t="shared" si="1"/>
        <v>11.981249999999999</v>
      </c>
      <c r="H37" s="9">
        <v>167.73</v>
      </c>
      <c r="I37" s="9">
        <f t="shared" si="2"/>
        <v>207.3</v>
      </c>
    </row>
    <row r="38" spans="1:9" ht="49.5" x14ac:dyDescent="0.25">
      <c r="A38" s="112" t="s">
        <v>187</v>
      </c>
      <c r="B38" s="66">
        <v>1</v>
      </c>
      <c r="C38" s="66">
        <f t="shared" si="3"/>
        <v>179</v>
      </c>
      <c r="D38" s="66">
        <v>160</v>
      </c>
      <c r="E38" s="66">
        <v>19</v>
      </c>
      <c r="F38" s="9">
        <v>1190</v>
      </c>
      <c r="G38" s="9">
        <f t="shared" si="1"/>
        <v>7.4375</v>
      </c>
      <c r="H38" s="9">
        <v>282.64</v>
      </c>
      <c r="I38" s="9">
        <f t="shared" si="2"/>
        <v>349.31</v>
      </c>
    </row>
    <row r="39" spans="1:9" ht="49.5" x14ac:dyDescent="0.25">
      <c r="A39" s="112" t="s">
        <v>187</v>
      </c>
      <c r="B39" s="66">
        <v>1</v>
      </c>
      <c r="C39" s="66">
        <f t="shared" si="3"/>
        <v>164</v>
      </c>
      <c r="D39" s="66">
        <v>160</v>
      </c>
      <c r="E39" s="66">
        <v>4</v>
      </c>
      <c r="F39" s="9">
        <v>1015</v>
      </c>
      <c r="G39" s="9">
        <f t="shared" si="1"/>
        <v>6.34375</v>
      </c>
      <c r="H39" s="9">
        <v>50.75</v>
      </c>
      <c r="I39" s="9">
        <f t="shared" si="2"/>
        <v>62.72</v>
      </c>
    </row>
    <row r="40" spans="1:9" ht="33" x14ac:dyDescent="0.25">
      <c r="A40" s="112" t="s">
        <v>189</v>
      </c>
      <c r="B40" s="66">
        <v>1</v>
      </c>
      <c r="C40" s="66">
        <f t="shared" si="3"/>
        <v>166</v>
      </c>
      <c r="D40" s="66">
        <v>160</v>
      </c>
      <c r="E40" s="66">
        <v>6</v>
      </c>
      <c r="F40" s="9">
        <v>1190</v>
      </c>
      <c r="G40" s="9">
        <f t="shared" si="1"/>
        <v>7.4375</v>
      </c>
      <c r="H40" s="9">
        <v>89.26</v>
      </c>
      <c r="I40" s="9">
        <f t="shared" si="2"/>
        <v>110.32</v>
      </c>
    </row>
    <row r="41" spans="1:9" x14ac:dyDescent="0.25">
      <c r="F41" s="38"/>
      <c r="G41" s="38"/>
    </row>
    <row r="43" spans="1:9" x14ac:dyDescent="0.25">
      <c r="A43" s="13" t="s">
        <v>2</v>
      </c>
      <c r="B43" s="14"/>
      <c r="C43" s="14"/>
      <c r="D43" s="14"/>
      <c r="E43" s="14"/>
      <c r="F43" s="14"/>
      <c r="G43" s="14"/>
      <c r="H43" s="14"/>
      <c r="I43" s="14"/>
    </row>
    <row r="44" spans="1:9" ht="33" customHeight="1" x14ac:dyDescent="0.25">
      <c r="A44" s="139" t="s">
        <v>190</v>
      </c>
      <c r="B44" s="139"/>
      <c r="C44" s="139"/>
      <c r="D44" s="139"/>
      <c r="E44" s="139"/>
      <c r="F44" s="139"/>
      <c r="G44" s="139"/>
      <c r="H44" s="139"/>
      <c r="I44" s="139"/>
    </row>
    <row r="45" spans="1:9" ht="18" customHeight="1" x14ac:dyDescent="0.25">
      <c r="A45" s="22" t="s">
        <v>8</v>
      </c>
      <c r="B45" s="14" t="s">
        <v>205</v>
      </c>
      <c r="D45" s="14"/>
      <c r="E45" s="14"/>
      <c r="F45" s="14"/>
      <c r="G45" s="14"/>
      <c r="H45" s="14"/>
      <c r="I45" s="14"/>
    </row>
    <row r="46" spans="1:9" ht="23.25" customHeight="1" x14ac:dyDescent="0.3">
      <c r="A46" s="14" t="s">
        <v>191</v>
      </c>
      <c r="B46" s="22"/>
      <c r="C46" s="22"/>
      <c r="D46" s="14"/>
      <c r="E46" s="14"/>
      <c r="F46" s="14"/>
      <c r="G46" s="14"/>
      <c r="H46" s="14"/>
      <c r="I46" s="14"/>
    </row>
    <row r="47" spans="1:9" ht="33" customHeight="1" x14ac:dyDescent="0.25">
      <c r="A47" s="183" t="s">
        <v>192</v>
      </c>
      <c r="B47" s="183"/>
      <c r="C47" s="183"/>
      <c r="D47" s="183"/>
      <c r="E47" s="183"/>
      <c r="F47" s="183"/>
      <c r="G47" s="183"/>
      <c r="H47" s="183"/>
      <c r="I47" s="183"/>
    </row>
    <row r="48" spans="1:9" ht="37.5" customHeight="1" x14ac:dyDescent="0.25">
      <c r="A48" s="178" t="s">
        <v>12</v>
      </c>
      <c r="B48" s="178"/>
      <c r="C48" s="178"/>
      <c r="D48" s="178"/>
      <c r="E48" s="178"/>
      <c r="F48" s="178"/>
      <c r="G48" s="178"/>
      <c r="H48" s="178"/>
      <c r="I48" s="178"/>
    </row>
    <row r="49" spans="1:9" ht="18" customHeight="1" x14ac:dyDescent="0.25">
      <c r="A49" s="179" t="s">
        <v>18</v>
      </c>
      <c r="B49" s="179"/>
      <c r="C49" s="179"/>
      <c r="D49" s="179"/>
      <c r="E49" s="179"/>
      <c r="F49" s="179"/>
      <c r="G49" s="179"/>
      <c r="H49" s="179"/>
      <c r="I49" s="179"/>
    </row>
    <row r="50" spans="1:9" x14ac:dyDescent="0.25">
      <c r="A50" s="21"/>
      <c r="B50" s="21"/>
      <c r="C50" s="21"/>
      <c r="D50" s="21"/>
      <c r="E50" s="21"/>
      <c r="F50" s="21"/>
      <c r="G50" s="21"/>
      <c r="H50" s="21"/>
      <c r="I50" s="21"/>
    </row>
    <row r="52" spans="1:9" x14ac:dyDescent="0.25">
      <c r="A52" s="105" t="s">
        <v>206</v>
      </c>
      <c r="B52" s="105"/>
      <c r="C52" s="105"/>
      <c r="D52" s="105"/>
      <c r="E52" s="105"/>
      <c r="F52" s="105"/>
      <c r="G52" s="105"/>
      <c r="H52" s="105"/>
      <c r="I52" s="105"/>
    </row>
    <row r="53" spans="1:9" ht="18" customHeight="1" x14ac:dyDescent="0.25"/>
  </sheetData>
  <mergeCells count="17">
    <mergeCell ref="A48:I48"/>
    <mergeCell ref="G1:I1"/>
    <mergeCell ref="A49:I49"/>
    <mergeCell ref="H2:I2"/>
    <mergeCell ref="A3:I3"/>
    <mergeCell ref="A8:A10"/>
    <mergeCell ref="B8:B10"/>
    <mergeCell ref="C8:E8"/>
    <mergeCell ref="F8:F10"/>
    <mergeCell ref="G8:G10"/>
    <mergeCell ref="H8:H10"/>
    <mergeCell ref="I8:I10"/>
    <mergeCell ref="C9:C10"/>
    <mergeCell ref="D9:D10"/>
    <mergeCell ref="E9:E10"/>
    <mergeCell ref="A44:I44"/>
    <mergeCell ref="A47:I4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0F03D-6741-4E7B-96BB-6946C40B8783}">
  <sheetPr>
    <tabColor theme="9" tint="0.59999389629810485"/>
  </sheetPr>
  <dimension ref="A1:I59"/>
  <sheetViews>
    <sheetView zoomScale="80" zoomScaleNormal="80" workbookViewId="0">
      <selection activeCell="Q8" sqref="Q8"/>
    </sheetView>
  </sheetViews>
  <sheetFormatPr defaultRowHeight="15" x14ac:dyDescent="0.25"/>
  <cols>
    <col min="1" max="1" width="47.28515625" customWidth="1"/>
    <col min="2" max="2" width="14.28515625" customWidth="1"/>
    <col min="3" max="3" width="14.140625" customWidth="1"/>
    <col min="4" max="4" width="12.7109375" customWidth="1"/>
    <col min="5" max="5" width="15.7109375" customWidth="1"/>
    <col min="6" max="6" width="23" customWidth="1"/>
    <col min="7" max="7" width="12.42578125" customWidth="1"/>
    <col min="8" max="8" width="28" customWidth="1"/>
    <col min="9" max="9" width="16.7109375" customWidth="1"/>
  </cols>
  <sheetData>
    <row r="1" spans="1:9" ht="51" customHeight="1" x14ac:dyDescent="0.25">
      <c r="G1" s="149" t="s">
        <v>233</v>
      </c>
      <c r="H1" s="149"/>
      <c r="I1" s="149"/>
    </row>
    <row r="3" spans="1:9" ht="37.5" customHeight="1" x14ac:dyDescent="0.25">
      <c r="A3" s="128" t="s">
        <v>161</v>
      </c>
      <c r="B3" s="128"/>
      <c r="C3" s="128"/>
      <c r="D3" s="128"/>
      <c r="E3" s="128"/>
      <c r="F3" s="128"/>
      <c r="G3" s="128"/>
      <c r="H3" s="128"/>
      <c r="I3" s="128"/>
    </row>
    <row r="4" spans="1:9" ht="16.5" x14ac:dyDescent="0.25">
      <c r="A4" s="2"/>
      <c r="B4" s="2"/>
      <c r="C4" s="2"/>
      <c r="D4" s="2"/>
      <c r="E4" s="2"/>
      <c r="F4" s="2"/>
      <c r="G4" s="2"/>
      <c r="H4" s="2"/>
      <c r="I4" s="2"/>
    </row>
    <row r="5" spans="1:9" ht="16.5" x14ac:dyDescent="0.25">
      <c r="A5" s="105" t="s">
        <v>198</v>
      </c>
      <c r="B5" s="2"/>
      <c r="C5" s="2"/>
      <c r="D5" s="2"/>
      <c r="E5" s="2"/>
      <c r="F5" s="2"/>
      <c r="G5" s="2"/>
      <c r="H5" s="2"/>
      <c r="I5" s="2"/>
    </row>
    <row r="6" spans="1:9" ht="16.5" x14ac:dyDescent="0.25">
      <c r="A6" s="105" t="s">
        <v>199</v>
      </c>
      <c r="B6" s="2"/>
      <c r="C6" s="2"/>
      <c r="D6" s="2"/>
      <c r="E6" s="2"/>
      <c r="F6" s="2"/>
      <c r="G6" s="2"/>
      <c r="H6" s="2"/>
      <c r="I6" s="2"/>
    </row>
    <row r="7" spans="1:9" ht="16.5" x14ac:dyDescent="0.25">
      <c r="A7" s="2"/>
      <c r="B7" s="2"/>
      <c r="C7" s="2"/>
      <c r="D7" s="2"/>
      <c r="E7" s="17"/>
      <c r="F7" s="2"/>
      <c r="G7" s="2"/>
      <c r="H7" s="16"/>
      <c r="I7" s="2"/>
    </row>
    <row r="8" spans="1:9" ht="39" customHeight="1" x14ac:dyDescent="0.25">
      <c r="A8" s="130"/>
      <c r="B8" s="130" t="s">
        <v>17</v>
      </c>
      <c r="C8" s="137" t="s">
        <v>19</v>
      </c>
      <c r="D8" s="137"/>
      <c r="E8" s="137"/>
      <c r="F8" s="137" t="s">
        <v>200</v>
      </c>
      <c r="G8" s="137" t="s">
        <v>162</v>
      </c>
      <c r="H8" s="180" t="s">
        <v>201</v>
      </c>
      <c r="I8" s="134" t="s">
        <v>7</v>
      </c>
    </row>
    <row r="9" spans="1:9" x14ac:dyDescent="0.25">
      <c r="A9" s="130"/>
      <c r="B9" s="130"/>
      <c r="C9" s="181" t="s">
        <v>119</v>
      </c>
      <c r="D9" s="181" t="s">
        <v>163</v>
      </c>
      <c r="E9" s="137" t="s">
        <v>26</v>
      </c>
      <c r="F9" s="137"/>
      <c r="G9" s="137"/>
      <c r="H9" s="180"/>
      <c r="I9" s="134"/>
    </row>
    <row r="10" spans="1:9" ht="154.5" customHeight="1" x14ac:dyDescent="0.25">
      <c r="A10" s="130"/>
      <c r="B10" s="130"/>
      <c r="C10" s="182"/>
      <c r="D10" s="182"/>
      <c r="E10" s="137"/>
      <c r="F10" s="137"/>
      <c r="G10" s="137"/>
      <c r="H10" s="180"/>
      <c r="I10" s="134"/>
    </row>
    <row r="11" spans="1:9" ht="15.75" x14ac:dyDescent="0.25">
      <c r="A11" s="11">
        <v>1</v>
      </c>
      <c r="B11" s="11">
        <v>6</v>
      </c>
      <c r="C11" s="11" t="s">
        <v>21</v>
      </c>
      <c r="D11" s="11">
        <v>8</v>
      </c>
      <c r="E11" s="11">
        <v>9</v>
      </c>
      <c r="F11" s="11">
        <v>11</v>
      </c>
      <c r="G11" s="11">
        <v>12</v>
      </c>
      <c r="H11" s="11">
        <v>13</v>
      </c>
      <c r="I11" s="11" t="s">
        <v>22</v>
      </c>
    </row>
    <row r="12" spans="1:9" ht="16.5" x14ac:dyDescent="0.25">
      <c r="A12" s="3" t="s">
        <v>0</v>
      </c>
      <c r="B12" s="4">
        <f>SUM(B13:B45)</f>
        <v>33</v>
      </c>
      <c r="C12" s="4"/>
      <c r="D12" s="4"/>
      <c r="E12" s="111">
        <f t="shared" ref="E12" si="0">SUM(E13:E45)</f>
        <v>1145.75</v>
      </c>
      <c r="F12" s="6"/>
      <c r="G12" s="6"/>
      <c r="H12" s="6">
        <f>SUM(H13:H45)</f>
        <v>21231.220000000005</v>
      </c>
      <c r="I12" s="6">
        <f>SUM(I13:I45)</f>
        <v>26239.640000000007</v>
      </c>
    </row>
    <row r="13" spans="1:9" ht="18" customHeight="1" x14ac:dyDescent="0.25">
      <c r="A13" s="106" t="s">
        <v>164</v>
      </c>
      <c r="B13" s="8">
        <v>1</v>
      </c>
      <c r="C13" s="8">
        <f>D13+E13</f>
        <v>226</v>
      </c>
      <c r="D13" s="8">
        <v>160</v>
      </c>
      <c r="E13" s="8">
        <v>66</v>
      </c>
      <c r="F13" s="9">
        <v>1647</v>
      </c>
      <c r="G13" s="9">
        <f>F13/D13</f>
        <v>10.293749999999999</v>
      </c>
      <c r="H13" s="9">
        <v>1358.81</v>
      </c>
      <c r="I13" s="9">
        <f>ROUND(H13*1.2359,2)</f>
        <v>1679.35</v>
      </c>
    </row>
    <row r="14" spans="1:9" ht="16.5" x14ac:dyDescent="0.25">
      <c r="A14" s="106" t="s">
        <v>165</v>
      </c>
      <c r="B14" s="8">
        <v>1</v>
      </c>
      <c r="C14" s="107">
        <v>194</v>
      </c>
      <c r="D14" s="107">
        <v>160</v>
      </c>
      <c r="E14" s="107">
        <v>34</v>
      </c>
      <c r="F14" s="108">
        <v>1382</v>
      </c>
      <c r="G14" s="9">
        <f t="shared" ref="G14:G45" si="1">F14/D14</f>
        <v>8.6374999999999993</v>
      </c>
      <c r="H14" s="108">
        <v>587.38</v>
      </c>
      <c r="I14" s="9">
        <f t="shared" ref="I14:I45" si="2">ROUND(H14*1.2359,2)</f>
        <v>725.94</v>
      </c>
    </row>
    <row r="15" spans="1:9" ht="16.5" customHeight="1" x14ac:dyDescent="0.25">
      <c r="A15" s="106" t="s">
        <v>166</v>
      </c>
      <c r="B15" s="8">
        <v>1</v>
      </c>
      <c r="C15" s="107">
        <v>177</v>
      </c>
      <c r="D15" s="107">
        <v>160</v>
      </c>
      <c r="E15" s="107">
        <v>17</v>
      </c>
      <c r="F15" s="108">
        <v>1287</v>
      </c>
      <c r="G15" s="9">
        <f t="shared" si="1"/>
        <v>8.0437499999999993</v>
      </c>
      <c r="H15" s="108">
        <v>273.49</v>
      </c>
      <c r="I15" s="9">
        <f t="shared" si="2"/>
        <v>338.01</v>
      </c>
    </row>
    <row r="16" spans="1:9" ht="33" x14ac:dyDescent="0.25">
      <c r="A16" s="106" t="s">
        <v>167</v>
      </c>
      <c r="B16" s="8">
        <v>1</v>
      </c>
      <c r="C16" s="107">
        <f t="shared" ref="C16:C45" si="3">D16+E16</f>
        <v>228</v>
      </c>
      <c r="D16" s="107">
        <v>160</v>
      </c>
      <c r="E16" s="107">
        <v>68</v>
      </c>
      <c r="F16" s="108">
        <v>1700</v>
      </c>
      <c r="G16" s="9">
        <f t="shared" si="1"/>
        <v>10.625</v>
      </c>
      <c r="H16" s="108">
        <v>1445</v>
      </c>
      <c r="I16" s="9">
        <f t="shared" si="2"/>
        <v>1785.88</v>
      </c>
    </row>
    <row r="17" spans="1:9" ht="33" x14ac:dyDescent="0.25">
      <c r="A17" s="106" t="s">
        <v>168</v>
      </c>
      <c r="B17" s="8">
        <v>1</v>
      </c>
      <c r="C17" s="8">
        <f t="shared" si="3"/>
        <v>240</v>
      </c>
      <c r="D17" s="8">
        <v>160</v>
      </c>
      <c r="E17" s="8">
        <v>80</v>
      </c>
      <c r="F17" s="9">
        <v>1647</v>
      </c>
      <c r="G17" s="9">
        <f t="shared" si="1"/>
        <v>10.293749999999999</v>
      </c>
      <c r="H17" s="9">
        <v>1647.04</v>
      </c>
      <c r="I17" s="9">
        <f t="shared" si="2"/>
        <v>2035.58</v>
      </c>
    </row>
    <row r="18" spans="1:9" ht="33" x14ac:dyDescent="0.25">
      <c r="A18" s="106" t="s">
        <v>168</v>
      </c>
      <c r="B18" s="8">
        <v>1</v>
      </c>
      <c r="C18" s="8">
        <f t="shared" si="3"/>
        <v>120.5</v>
      </c>
      <c r="D18" s="8">
        <v>96</v>
      </c>
      <c r="E18" s="8">
        <v>24.5</v>
      </c>
      <c r="F18" s="9">
        <v>988.2</v>
      </c>
      <c r="G18" s="9">
        <f t="shared" si="1"/>
        <v>10.293750000000001</v>
      </c>
      <c r="H18" s="9">
        <v>504.41</v>
      </c>
      <c r="I18" s="9">
        <f t="shared" si="2"/>
        <v>623.4</v>
      </c>
    </row>
    <row r="19" spans="1:9" ht="36.75" customHeight="1" x14ac:dyDescent="0.25">
      <c r="A19" s="109" t="s">
        <v>169</v>
      </c>
      <c r="B19" s="8">
        <v>1</v>
      </c>
      <c r="C19" s="8">
        <f t="shared" si="3"/>
        <v>184</v>
      </c>
      <c r="D19" s="8">
        <v>160</v>
      </c>
      <c r="E19" s="8">
        <v>24</v>
      </c>
      <c r="F19" s="9">
        <v>1115</v>
      </c>
      <c r="G19" s="9">
        <f t="shared" si="1"/>
        <v>6.96875</v>
      </c>
      <c r="H19" s="9">
        <v>334.51</v>
      </c>
      <c r="I19" s="9">
        <f t="shared" si="2"/>
        <v>413.42</v>
      </c>
    </row>
    <row r="20" spans="1:9" ht="18.75" customHeight="1" x14ac:dyDescent="0.25">
      <c r="A20" s="106" t="s">
        <v>170</v>
      </c>
      <c r="B20" s="8">
        <v>1</v>
      </c>
      <c r="C20" s="8">
        <f t="shared" si="3"/>
        <v>202</v>
      </c>
      <c r="D20" s="8">
        <v>160</v>
      </c>
      <c r="E20" s="8">
        <v>42</v>
      </c>
      <c r="F20" s="9">
        <v>1647</v>
      </c>
      <c r="G20" s="9">
        <f t="shared" si="1"/>
        <v>10.293749999999999</v>
      </c>
      <c r="H20" s="9">
        <v>864.7</v>
      </c>
      <c r="I20" s="9">
        <f t="shared" si="2"/>
        <v>1068.68</v>
      </c>
    </row>
    <row r="21" spans="1:9" ht="33" x14ac:dyDescent="0.25">
      <c r="A21" s="106" t="s">
        <v>171</v>
      </c>
      <c r="B21" s="8">
        <v>1</v>
      </c>
      <c r="C21" s="8">
        <f t="shared" si="3"/>
        <v>198</v>
      </c>
      <c r="D21" s="8">
        <v>160</v>
      </c>
      <c r="E21" s="8">
        <v>38</v>
      </c>
      <c r="F21" s="9">
        <v>1600</v>
      </c>
      <c r="G21" s="9">
        <f t="shared" si="1"/>
        <v>10</v>
      </c>
      <c r="H21" s="9">
        <v>760</v>
      </c>
      <c r="I21" s="9">
        <f t="shared" si="2"/>
        <v>939.28</v>
      </c>
    </row>
    <row r="22" spans="1:9" ht="33" x14ac:dyDescent="0.25">
      <c r="A22" s="106" t="s">
        <v>172</v>
      </c>
      <c r="B22" s="8">
        <v>1</v>
      </c>
      <c r="C22" s="8">
        <f t="shared" si="3"/>
        <v>184</v>
      </c>
      <c r="D22" s="8">
        <v>160</v>
      </c>
      <c r="E22" s="8">
        <v>24</v>
      </c>
      <c r="F22" s="9">
        <v>1287</v>
      </c>
      <c r="G22" s="9">
        <f t="shared" si="1"/>
        <v>8.0437499999999993</v>
      </c>
      <c r="H22" s="9">
        <v>386.11</v>
      </c>
      <c r="I22" s="9">
        <f t="shared" si="2"/>
        <v>477.19</v>
      </c>
    </row>
    <row r="23" spans="1:9" ht="33" x14ac:dyDescent="0.25">
      <c r="A23" s="106" t="s">
        <v>172</v>
      </c>
      <c r="B23" s="8">
        <v>1</v>
      </c>
      <c r="C23" s="8">
        <f t="shared" si="3"/>
        <v>182</v>
      </c>
      <c r="D23" s="8">
        <v>160</v>
      </c>
      <c r="E23" s="8">
        <v>22</v>
      </c>
      <c r="F23" s="9">
        <v>1287</v>
      </c>
      <c r="G23" s="9">
        <f t="shared" si="1"/>
        <v>8.0437499999999993</v>
      </c>
      <c r="H23" s="9">
        <v>353.94</v>
      </c>
      <c r="I23" s="9">
        <f t="shared" si="2"/>
        <v>437.43</v>
      </c>
    </row>
    <row r="24" spans="1:9" ht="33" x14ac:dyDescent="0.25">
      <c r="A24" s="106" t="s">
        <v>172</v>
      </c>
      <c r="B24" s="8">
        <v>1</v>
      </c>
      <c r="C24" s="8">
        <f t="shared" si="3"/>
        <v>182</v>
      </c>
      <c r="D24" s="8">
        <v>160</v>
      </c>
      <c r="E24" s="8">
        <v>22</v>
      </c>
      <c r="F24" s="9">
        <v>1720</v>
      </c>
      <c r="G24" s="9">
        <f t="shared" si="1"/>
        <v>10.75</v>
      </c>
      <c r="H24" s="9">
        <v>473</v>
      </c>
      <c r="I24" s="9">
        <f t="shared" si="2"/>
        <v>584.58000000000004</v>
      </c>
    </row>
    <row r="25" spans="1:9" ht="49.5" x14ac:dyDescent="0.25">
      <c r="A25" s="106" t="s">
        <v>173</v>
      </c>
      <c r="B25" s="8">
        <v>1</v>
      </c>
      <c r="C25" s="8">
        <f t="shared" si="3"/>
        <v>232</v>
      </c>
      <c r="D25" s="8">
        <v>152</v>
      </c>
      <c r="E25" s="8">
        <v>80</v>
      </c>
      <c r="F25" s="9">
        <v>1168.5</v>
      </c>
      <c r="G25" s="9">
        <f t="shared" si="1"/>
        <v>7.6875</v>
      </c>
      <c r="H25" s="9">
        <v>1230.08</v>
      </c>
      <c r="I25" s="9">
        <f t="shared" si="2"/>
        <v>1520.26</v>
      </c>
    </row>
    <row r="26" spans="1:9" ht="49.5" x14ac:dyDescent="0.25">
      <c r="A26" s="106" t="s">
        <v>174</v>
      </c>
      <c r="B26" s="8">
        <v>1</v>
      </c>
      <c r="C26" s="8">
        <f t="shared" si="3"/>
        <v>187.5</v>
      </c>
      <c r="D26" s="8">
        <v>160</v>
      </c>
      <c r="E26" s="8">
        <v>27.5</v>
      </c>
      <c r="F26" s="9">
        <v>1230</v>
      </c>
      <c r="G26" s="9">
        <f t="shared" si="1"/>
        <v>7.6875</v>
      </c>
      <c r="H26" s="9">
        <v>422.84</v>
      </c>
      <c r="I26" s="9">
        <f t="shared" si="2"/>
        <v>522.59</v>
      </c>
    </row>
    <row r="27" spans="1:9" ht="49.5" x14ac:dyDescent="0.25">
      <c r="A27" s="106" t="s">
        <v>174</v>
      </c>
      <c r="B27" s="8">
        <v>1</v>
      </c>
      <c r="C27" s="8">
        <f t="shared" si="3"/>
        <v>172</v>
      </c>
      <c r="D27" s="8">
        <v>160</v>
      </c>
      <c r="E27" s="8">
        <v>12</v>
      </c>
      <c r="F27" s="9">
        <v>1230</v>
      </c>
      <c r="G27" s="9">
        <f t="shared" si="1"/>
        <v>7.6875</v>
      </c>
      <c r="H27" s="9">
        <v>184.51</v>
      </c>
      <c r="I27" s="9">
        <f t="shared" si="2"/>
        <v>228.04</v>
      </c>
    </row>
    <row r="28" spans="1:9" ht="49.5" x14ac:dyDescent="0.25">
      <c r="A28" s="106" t="s">
        <v>175</v>
      </c>
      <c r="B28" s="8">
        <v>1</v>
      </c>
      <c r="C28" s="8">
        <f t="shared" si="3"/>
        <v>180</v>
      </c>
      <c r="D28" s="8">
        <v>160</v>
      </c>
      <c r="E28" s="8">
        <v>20</v>
      </c>
      <c r="F28" s="9">
        <v>1287</v>
      </c>
      <c r="G28" s="9">
        <f t="shared" si="1"/>
        <v>8.0437499999999993</v>
      </c>
      <c r="H28" s="9">
        <v>321.76</v>
      </c>
      <c r="I28" s="9">
        <f t="shared" si="2"/>
        <v>397.66</v>
      </c>
    </row>
    <row r="29" spans="1:9" ht="33" x14ac:dyDescent="0.25">
      <c r="A29" s="106" t="s">
        <v>176</v>
      </c>
      <c r="B29" s="8">
        <v>1</v>
      </c>
      <c r="C29" s="8">
        <f t="shared" si="3"/>
        <v>182</v>
      </c>
      <c r="D29" s="8">
        <v>160</v>
      </c>
      <c r="E29" s="8">
        <v>22</v>
      </c>
      <c r="F29" s="9">
        <v>1382</v>
      </c>
      <c r="G29" s="9">
        <f t="shared" si="1"/>
        <v>8.6374999999999993</v>
      </c>
      <c r="H29" s="9">
        <v>380.07</v>
      </c>
      <c r="I29" s="9">
        <f t="shared" si="2"/>
        <v>469.73</v>
      </c>
    </row>
    <row r="30" spans="1:9" ht="49.5" x14ac:dyDescent="0.25">
      <c r="A30" s="106" t="s">
        <v>177</v>
      </c>
      <c r="B30" s="8">
        <v>1</v>
      </c>
      <c r="C30" s="8">
        <f t="shared" si="3"/>
        <v>151</v>
      </c>
      <c r="D30" s="8">
        <v>120</v>
      </c>
      <c r="E30" s="8">
        <v>31</v>
      </c>
      <c r="F30" s="9">
        <v>965.25</v>
      </c>
      <c r="G30" s="9">
        <f t="shared" si="1"/>
        <v>8.0437499999999993</v>
      </c>
      <c r="H30" s="9">
        <v>498.73</v>
      </c>
      <c r="I30" s="9">
        <f t="shared" si="2"/>
        <v>616.38</v>
      </c>
    </row>
    <row r="31" spans="1:9" ht="33" x14ac:dyDescent="0.25">
      <c r="A31" s="106" t="s">
        <v>178</v>
      </c>
      <c r="B31" s="8">
        <v>1</v>
      </c>
      <c r="C31" s="8">
        <f t="shared" si="3"/>
        <v>176.5</v>
      </c>
      <c r="D31" s="8">
        <v>160</v>
      </c>
      <c r="E31" s="8">
        <v>16.5</v>
      </c>
      <c r="F31" s="9">
        <v>1917</v>
      </c>
      <c r="G31" s="9">
        <f t="shared" si="1"/>
        <v>11.981249999999999</v>
      </c>
      <c r="H31" s="9">
        <v>395.37</v>
      </c>
      <c r="I31" s="9">
        <f t="shared" si="2"/>
        <v>488.64</v>
      </c>
    </row>
    <row r="32" spans="1:9" ht="33" x14ac:dyDescent="0.25">
      <c r="A32" s="106" t="s">
        <v>179</v>
      </c>
      <c r="B32" s="8">
        <v>1</v>
      </c>
      <c r="C32" s="8">
        <f t="shared" si="3"/>
        <v>166</v>
      </c>
      <c r="D32" s="8">
        <v>160</v>
      </c>
      <c r="E32" s="8">
        <v>6</v>
      </c>
      <c r="F32" s="9">
        <v>1647</v>
      </c>
      <c r="G32" s="9">
        <f t="shared" si="1"/>
        <v>10.293749999999999</v>
      </c>
      <c r="H32" s="9">
        <v>123.53</v>
      </c>
      <c r="I32" s="9">
        <f t="shared" si="2"/>
        <v>152.66999999999999</v>
      </c>
    </row>
    <row r="33" spans="1:9" ht="33" x14ac:dyDescent="0.25">
      <c r="A33" s="106" t="s">
        <v>180</v>
      </c>
      <c r="B33" s="8">
        <v>1</v>
      </c>
      <c r="C33" s="8">
        <f t="shared" si="3"/>
        <v>240</v>
      </c>
      <c r="D33" s="8">
        <v>160</v>
      </c>
      <c r="E33" s="8">
        <v>80</v>
      </c>
      <c r="F33" s="9">
        <v>1382</v>
      </c>
      <c r="G33" s="9">
        <f t="shared" si="1"/>
        <v>8.6374999999999993</v>
      </c>
      <c r="H33" s="9">
        <v>1382.08</v>
      </c>
      <c r="I33" s="9">
        <f t="shared" si="2"/>
        <v>1708.11</v>
      </c>
    </row>
    <row r="34" spans="1:9" ht="49.5" x14ac:dyDescent="0.25">
      <c r="A34" s="106" t="s">
        <v>181</v>
      </c>
      <c r="B34" s="8">
        <v>1</v>
      </c>
      <c r="C34" s="8">
        <f t="shared" si="3"/>
        <v>240</v>
      </c>
      <c r="D34" s="8">
        <v>160</v>
      </c>
      <c r="E34" s="8">
        <v>80</v>
      </c>
      <c r="F34" s="9">
        <v>1287</v>
      </c>
      <c r="G34" s="9">
        <f t="shared" si="1"/>
        <v>8.0437499999999993</v>
      </c>
      <c r="H34" s="9">
        <v>1287.04</v>
      </c>
      <c r="I34" s="9">
        <f t="shared" si="2"/>
        <v>1590.65</v>
      </c>
    </row>
    <row r="35" spans="1:9" ht="33" x14ac:dyDescent="0.25">
      <c r="A35" s="106" t="s">
        <v>182</v>
      </c>
      <c r="B35" s="8">
        <v>1</v>
      </c>
      <c r="C35" s="8">
        <f t="shared" si="3"/>
        <v>181</v>
      </c>
      <c r="D35" s="8">
        <v>160</v>
      </c>
      <c r="E35" s="8">
        <v>21</v>
      </c>
      <c r="F35" s="9">
        <v>1917</v>
      </c>
      <c r="G35" s="9">
        <f t="shared" si="1"/>
        <v>11.981249999999999</v>
      </c>
      <c r="H35" s="9">
        <v>503.2</v>
      </c>
      <c r="I35" s="9">
        <f t="shared" si="2"/>
        <v>621.9</v>
      </c>
    </row>
    <row r="36" spans="1:9" ht="33" x14ac:dyDescent="0.25">
      <c r="A36" s="106" t="s">
        <v>183</v>
      </c>
      <c r="B36" s="8">
        <v>1</v>
      </c>
      <c r="C36" s="8">
        <f t="shared" si="3"/>
        <v>174</v>
      </c>
      <c r="D36" s="8">
        <v>160</v>
      </c>
      <c r="E36" s="8">
        <v>14</v>
      </c>
      <c r="F36" s="9">
        <v>1647</v>
      </c>
      <c r="G36" s="9">
        <f t="shared" si="1"/>
        <v>10.293749999999999</v>
      </c>
      <c r="H36" s="9">
        <v>288.23</v>
      </c>
      <c r="I36" s="9">
        <f t="shared" si="2"/>
        <v>356.22</v>
      </c>
    </row>
    <row r="37" spans="1:9" ht="16.5" x14ac:dyDescent="0.25">
      <c r="A37" s="106" t="s">
        <v>184</v>
      </c>
      <c r="B37" s="8">
        <v>1</v>
      </c>
      <c r="C37" s="8">
        <f t="shared" si="3"/>
        <v>240</v>
      </c>
      <c r="D37" s="8">
        <v>160</v>
      </c>
      <c r="E37" s="8">
        <v>80</v>
      </c>
      <c r="F37" s="9">
        <v>1917</v>
      </c>
      <c r="G37" s="9">
        <f t="shared" si="1"/>
        <v>11.981249999999999</v>
      </c>
      <c r="H37" s="9">
        <v>1916.96</v>
      </c>
      <c r="I37" s="9">
        <f t="shared" si="2"/>
        <v>2369.17</v>
      </c>
    </row>
    <row r="38" spans="1:9" ht="33" x14ac:dyDescent="0.25">
      <c r="A38" s="106" t="s">
        <v>185</v>
      </c>
      <c r="B38" s="8">
        <v>1</v>
      </c>
      <c r="C38" s="8">
        <f t="shared" si="3"/>
        <v>238.75</v>
      </c>
      <c r="D38" s="8">
        <v>160</v>
      </c>
      <c r="E38" s="8">
        <v>78.75</v>
      </c>
      <c r="F38" s="9">
        <v>1500</v>
      </c>
      <c r="G38" s="9">
        <f t="shared" si="1"/>
        <v>9.375</v>
      </c>
      <c r="H38" s="9">
        <v>1476.56</v>
      </c>
      <c r="I38" s="9">
        <f t="shared" si="2"/>
        <v>1824.88</v>
      </c>
    </row>
    <row r="39" spans="1:9" ht="33" x14ac:dyDescent="0.25">
      <c r="A39" s="106" t="s">
        <v>185</v>
      </c>
      <c r="B39" s="8">
        <v>1</v>
      </c>
      <c r="C39" s="8">
        <f t="shared" si="3"/>
        <v>207.5</v>
      </c>
      <c r="D39" s="8">
        <v>160</v>
      </c>
      <c r="E39" s="8">
        <v>47.5</v>
      </c>
      <c r="F39" s="9">
        <v>1287</v>
      </c>
      <c r="G39" s="9">
        <f t="shared" si="1"/>
        <v>8.0437499999999993</v>
      </c>
      <c r="H39" s="9">
        <v>764.18</v>
      </c>
      <c r="I39" s="9">
        <f t="shared" si="2"/>
        <v>944.45</v>
      </c>
    </row>
    <row r="40" spans="1:9" ht="33" x14ac:dyDescent="0.25">
      <c r="A40" s="106" t="s">
        <v>186</v>
      </c>
      <c r="B40" s="8">
        <v>1</v>
      </c>
      <c r="C40" s="8">
        <f t="shared" si="3"/>
        <v>171</v>
      </c>
      <c r="D40" s="8">
        <v>160</v>
      </c>
      <c r="E40" s="8">
        <v>11</v>
      </c>
      <c r="F40" s="9">
        <v>1382</v>
      </c>
      <c r="G40" s="9">
        <f t="shared" si="1"/>
        <v>8.6374999999999993</v>
      </c>
      <c r="H40" s="9">
        <v>190.04</v>
      </c>
      <c r="I40" s="9">
        <f t="shared" si="2"/>
        <v>234.87</v>
      </c>
    </row>
    <row r="41" spans="1:9" ht="49.5" x14ac:dyDescent="0.25">
      <c r="A41" s="106" t="s">
        <v>187</v>
      </c>
      <c r="B41" s="8">
        <v>1</v>
      </c>
      <c r="C41" s="8">
        <f t="shared" si="3"/>
        <v>175.5</v>
      </c>
      <c r="D41" s="8">
        <v>160</v>
      </c>
      <c r="E41" s="8">
        <v>15.5</v>
      </c>
      <c r="F41" s="9">
        <v>1190</v>
      </c>
      <c r="G41" s="9">
        <f t="shared" si="1"/>
        <v>7.4375</v>
      </c>
      <c r="H41" s="9">
        <v>230.58</v>
      </c>
      <c r="I41" s="9">
        <f t="shared" si="2"/>
        <v>284.97000000000003</v>
      </c>
    </row>
    <row r="42" spans="1:9" ht="49.5" x14ac:dyDescent="0.25">
      <c r="A42" s="106" t="s">
        <v>187</v>
      </c>
      <c r="B42" s="8">
        <v>1</v>
      </c>
      <c r="C42" s="8">
        <f t="shared" si="3"/>
        <v>166</v>
      </c>
      <c r="D42" s="8">
        <v>160</v>
      </c>
      <c r="E42" s="8">
        <v>6</v>
      </c>
      <c r="F42" s="9">
        <v>1015</v>
      </c>
      <c r="G42" s="9">
        <f t="shared" si="1"/>
        <v>6.34375</v>
      </c>
      <c r="H42" s="9">
        <v>76.13</v>
      </c>
      <c r="I42" s="9">
        <f t="shared" si="2"/>
        <v>94.09</v>
      </c>
    </row>
    <row r="43" spans="1:9" ht="49.5" x14ac:dyDescent="0.25">
      <c r="A43" s="106" t="s">
        <v>187</v>
      </c>
      <c r="B43" s="8">
        <v>1</v>
      </c>
      <c r="C43" s="8">
        <f t="shared" si="3"/>
        <v>180</v>
      </c>
      <c r="D43" s="8">
        <v>160</v>
      </c>
      <c r="E43" s="8">
        <v>20</v>
      </c>
      <c r="F43" s="9">
        <v>1190</v>
      </c>
      <c r="G43" s="9">
        <f t="shared" si="1"/>
        <v>7.4375</v>
      </c>
      <c r="H43" s="9">
        <v>297.52</v>
      </c>
      <c r="I43" s="9">
        <f t="shared" si="2"/>
        <v>367.7</v>
      </c>
    </row>
    <row r="44" spans="1:9" ht="33" x14ac:dyDescent="0.25">
      <c r="A44" s="106" t="s">
        <v>188</v>
      </c>
      <c r="B44" s="8">
        <v>1</v>
      </c>
      <c r="C44" s="8">
        <f t="shared" si="3"/>
        <v>167.5</v>
      </c>
      <c r="D44" s="8">
        <v>160</v>
      </c>
      <c r="E44" s="8">
        <v>7.5</v>
      </c>
      <c r="F44" s="9">
        <v>1647</v>
      </c>
      <c r="G44" s="9">
        <f t="shared" si="1"/>
        <v>10.293749999999999</v>
      </c>
      <c r="H44" s="9">
        <v>154.41</v>
      </c>
      <c r="I44" s="9">
        <f t="shared" si="2"/>
        <v>190.84</v>
      </c>
    </row>
    <row r="45" spans="1:9" ht="33" x14ac:dyDescent="0.25">
      <c r="A45" s="106" t="s">
        <v>189</v>
      </c>
      <c r="B45" s="8">
        <v>1</v>
      </c>
      <c r="C45" s="8">
        <f t="shared" si="3"/>
        <v>168</v>
      </c>
      <c r="D45" s="8">
        <v>160</v>
      </c>
      <c r="E45" s="8">
        <v>8</v>
      </c>
      <c r="F45" s="9">
        <v>1190</v>
      </c>
      <c r="G45" s="9">
        <f t="shared" si="1"/>
        <v>7.4375</v>
      </c>
      <c r="H45" s="9">
        <v>119.01</v>
      </c>
      <c r="I45" s="9">
        <f t="shared" si="2"/>
        <v>147.08000000000001</v>
      </c>
    </row>
    <row r="46" spans="1:9" ht="16.5" x14ac:dyDescent="0.25">
      <c r="A46" s="2"/>
      <c r="B46" s="2"/>
      <c r="C46" s="2"/>
      <c r="D46" s="2"/>
      <c r="E46" s="2"/>
      <c r="F46" s="38"/>
      <c r="G46" s="38"/>
      <c r="H46" s="2"/>
      <c r="I46" s="2"/>
    </row>
    <row r="47" spans="1:9" ht="15.75" x14ac:dyDescent="0.25">
      <c r="A47" s="13" t="s">
        <v>2</v>
      </c>
      <c r="B47" s="14"/>
      <c r="C47" s="14"/>
      <c r="D47" s="14"/>
      <c r="E47" s="14"/>
      <c r="F47" s="14"/>
      <c r="G47" s="14"/>
      <c r="H47" s="14"/>
      <c r="I47" s="14"/>
    </row>
    <row r="48" spans="1:9" ht="15.75" x14ac:dyDescent="0.25">
      <c r="A48" s="139" t="s">
        <v>190</v>
      </c>
      <c r="B48" s="139"/>
      <c r="C48" s="139"/>
      <c r="D48" s="139"/>
      <c r="E48" s="139"/>
      <c r="F48" s="139"/>
      <c r="G48" s="139"/>
      <c r="H48" s="139"/>
      <c r="I48" s="139"/>
    </row>
    <row r="49" spans="1:9" ht="16.5" x14ac:dyDescent="0.25">
      <c r="A49" s="22" t="s">
        <v>8</v>
      </c>
      <c r="B49" s="22" t="s">
        <v>113</v>
      </c>
      <c r="C49" s="89"/>
      <c r="D49" s="22"/>
      <c r="E49" s="22"/>
      <c r="F49" s="22"/>
      <c r="G49" s="22"/>
      <c r="H49" s="22"/>
      <c r="I49" s="22"/>
    </row>
    <row r="50" spans="1:9" ht="22.5" x14ac:dyDescent="0.3">
      <c r="A50" s="22" t="s">
        <v>191</v>
      </c>
      <c r="B50" s="22"/>
      <c r="C50" s="22"/>
      <c r="D50" s="22"/>
      <c r="E50" s="22"/>
      <c r="F50" s="22"/>
      <c r="G50" s="22"/>
      <c r="H50" s="22"/>
      <c r="I50" s="22"/>
    </row>
    <row r="51" spans="1:9" ht="15.75" x14ac:dyDescent="0.25">
      <c r="A51" s="183" t="s">
        <v>192</v>
      </c>
      <c r="B51" s="183"/>
      <c r="C51" s="183"/>
      <c r="D51" s="183"/>
      <c r="E51" s="183"/>
      <c r="F51" s="183"/>
      <c r="G51" s="183"/>
      <c r="H51" s="183"/>
      <c r="I51" s="183"/>
    </row>
    <row r="52" spans="1:9" ht="15.75" x14ac:dyDescent="0.25">
      <c r="A52" s="183" t="s">
        <v>193</v>
      </c>
      <c r="B52" s="183"/>
      <c r="C52" s="183"/>
      <c r="D52" s="183"/>
      <c r="E52" s="183"/>
      <c r="F52" s="183"/>
      <c r="G52" s="183"/>
      <c r="H52" s="183"/>
      <c r="I52" s="183"/>
    </row>
    <row r="53" spans="1:9" ht="15.75" x14ac:dyDescent="0.25">
      <c r="A53" s="179" t="s">
        <v>194</v>
      </c>
      <c r="B53" s="179"/>
      <c r="C53" s="179"/>
      <c r="D53" s="179"/>
      <c r="E53" s="179"/>
      <c r="F53" s="179"/>
      <c r="G53" s="179"/>
      <c r="H53" s="179"/>
      <c r="I53" s="179"/>
    </row>
    <row r="54" spans="1:9" x14ac:dyDescent="0.25">
      <c r="A54" s="21"/>
      <c r="B54" s="21"/>
      <c r="C54" s="21"/>
      <c r="D54" s="21"/>
      <c r="E54" s="21"/>
      <c r="F54" s="21"/>
      <c r="G54" s="21"/>
      <c r="H54" s="21"/>
      <c r="I54" s="21"/>
    </row>
    <row r="55" spans="1:9" ht="16.5" x14ac:dyDescent="0.25">
      <c r="A55" s="2"/>
      <c r="B55" s="2"/>
      <c r="C55" s="2"/>
      <c r="D55" s="2"/>
      <c r="E55" s="2"/>
      <c r="F55" s="2"/>
      <c r="G55" s="2"/>
      <c r="H55" s="2"/>
      <c r="I55" s="2"/>
    </row>
    <row r="56" spans="1:9" ht="16.5" x14ac:dyDescent="0.25">
      <c r="A56" s="105" t="s">
        <v>195</v>
      </c>
      <c r="B56" s="105"/>
      <c r="C56" s="105"/>
      <c r="D56" s="105"/>
      <c r="E56" s="105"/>
      <c r="F56" s="105"/>
      <c r="G56" s="105"/>
      <c r="H56" s="105"/>
      <c r="I56" s="105"/>
    </row>
    <row r="57" spans="1:9" ht="16.5" x14ac:dyDescent="0.25">
      <c r="A57" s="105"/>
      <c r="B57" s="105"/>
      <c r="C57" s="105"/>
      <c r="D57" s="105"/>
      <c r="E57" s="105"/>
      <c r="F57" s="105"/>
      <c r="G57" s="105"/>
      <c r="H57" s="105"/>
      <c r="I57" s="105"/>
    </row>
    <row r="58" spans="1:9" ht="16.5" x14ac:dyDescent="0.25">
      <c r="A58" s="110" t="s">
        <v>196</v>
      </c>
      <c r="B58" s="105"/>
      <c r="C58" s="105"/>
      <c r="D58" s="105"/>
      <c r="E58" s="105"/>
      <c r="F58" s="105"/>
      <c r="G58" s="105"/>
      <c r="H58" s="105"/>
      <c r="I58" s="105"/>
    </row>
    <row r="59" spans="1:9" ht="16.5" x14ac:dyDescent="0.25">
      <c r="A59" s="110" t="s">
        <v>197</v>
      </c>
      <c r="B59" s="105"/>
      <c r="C59" s="105"/>
      <c r="D59" s="105"/>
      <c r="E59" s="105"/>
      <c r="F59" s="105"/>
      <c r="G59" s="105"/>
      <c r="H59" s="105"/>
      <c r="I59" s="105"/>
    </row>
  </sheetData>
  <mergeCells count="16">
    <mergeCell ref="G1:I1"/>
    <mergeCell ref="A48:I48"/>
    <mergeCell ref="A51:I51"/>
    <mergeCell ref="A52:I52"/>
    <mergeCell ref="A53:I53"/>
    <mergeCell ref="A3:I3"/>
    <mergeCell ref="A8:A10"/>
    <mergeCell ref="B8:B10"/>
    <mergeCell ref="C8:E8"/>
    <mergeCell ref="F8:F10"/>
    <mergeCell ref="G8:G10"/>
    <mergeCell ref="H8:H10"/>
    <mergeCell ref="I8:I10"/>
    <mergeCell ref="C9:C10"/>
    <mergeCell ref="D9:D10"/>
    <mergeCell ref="E9:E10"/>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C8AF-28E7-4822-8328-2C39EF658228}">
  <sheetPr>
    <tabColor theme="4" tint="0.59999389629810485"/>
  </sheetPr>
  <dimension ref="A1:E11"/>
  <sheetViews>
    <sheetView tabSelected="1" zoomScale="80" zoomScaleNormal="80" workbookViewId="0">
      <selection activeCell="E21" sqref="E21"/>
    </sheetView>
  </sheetViews>
  <sheetFormatPr defaultRowHeight="15" x14ac:dyDescent="0.25"/>
  <cols>
    <col min="1" max="1" width="5.85546875" customWidth="1"/>
    <col min="2" max="2" width="47.28515625" customWidth="1"/>
    <col min="3" max="3" width="26" customWidth="1"/>
    <col min="4" max="4" width="20.28515625" customWidth="1"/>
    <col min="5" max="5" width="26.28515625" customWidth="1"/>
  </cols>
  <sheetData>
    <row r="1" spans="1:5" ht="78" customHeight="1" x14ac:dyDescent="0.25">
      <c r="D1" s="149" t="s">
        <v>229</v>
      </c>
      <c r="E1" s="149"/>
    </row>
    <row r="3" spans="1:5" ht="46.5" customHeight="1" x14ac:dyDescent="0.25">
      <c r="A3" s="128" t="s">
        <v>126</v>
      </c>
      <c r="B3" s="128"/>
      <c r="C3" s="128"/>
      <c r="D3" s="128"/>
      <c r="E3" s="128"/>
    </row>
    <row r="4" spans="1:5" ht="16.5" x14ac:dyDescent="0.25">
      <c r="A4" s="39"/>
      <c r="B4" s="39"/>
    </row>
    <row r="5" spans="1:5" ht="15.75" thickBot="1" x14ac:dyDescent="0.3">
      <c r="A5" s="50"/>
    </row>
    <row r="6" spans="1:5" ht="15.75" x14ac:dyDescent="0.25">
      <c r="A6" s="140"/>
      <c r="B6" s="141"/>
      <c r="C6" s="144" t="s">
        <v>0</v>
      </c>
      <c r="D6" s="145"/>
      <c r="E6" s="146"/>
    </row>
    <row r="7" spans="1:5" ht="135" customHeight="1" x14ac:dyDescent="0.25">
      <c r="A7" s="142"/>
      <c r="B7" s="143"/>
      <c r="C7" s="51" t="s">
        <v>127</v>
      </c>
      <c r="D7" s="52" t="s">
        <v>128</v>
      </c>
      <c r="E7" s="53" t="s">
        <v>7</v>
      </c>
    </row>
    <row r="8" spans="1:5" ht="15.75" x14ac:dyDescent="0.25">
      <c r="A8" s="147" t="s">
        <v>0</v>
      </c>
      <c r="B8" s="148"/>
      <c r="C8" s="54">
        <f>SUM(C9:C38)</f>
        <v>60032.976306481272</v>
      </c>
      <c r="D8" s="55">
        <f t="shared" ref="D8" si="0">SUM(D9:D38)</f>
        <v>550491.77</v>
      </c>
      <c r="E8" s="56">
        <f>ROUNDUP(SUM(E9:E38),0)</f>
        <v>680645</v>
      </c>
    </row>
    <row r="9" spans="1:5" ht="15.75" x14ac:dyDescent="0.25">
      <c r="A9" s="57">
        <v>1</v>
      </c>
      <c r="B9" s="58" t="s">
        <v>129</v>
      </c>
      <c r="C9" s="59">
        <f>'NMPD_summ_darbs_dec-feb'!E12+NMPD_pārējie_janv!E12+NMPD_pārējie_feb!E12</f>
        <v>43049.476306481272</v>
      </c>
      <c r="D9" s="60">
        <f>'NMPD_summ_darbs_dec-feb'!H12+NMPD_pārējie_janv!H12+NMPD_pārējie_feb!H12</f>
        <v>290350.55000000005</v>
      </c>
      <c r="E9" s="118">
        <f>ROUNDUP('NMPD_summ_darbs_dec-feb'!I12+NMPD_pārējie_janv!I12+NMPD_pārējie_feb!I12,0)</f>
        <v>358845</v>
      </c>
    </row>
    <row r="10" spans="1:5" ht="15.75" x14ac:dyDescent="0.25">
      <c r="A10" s="57">
        <v>2</v>
      </c>
      <c r="B10" s="58" t="s">
        <v>155</v>
      </c>
      <c r="C10" s="59">
        <f>SPKC_dec!E12+SPKC_jan!E12+SPKC_feb!E12</f>
        <v>13950</v>
      </c>
      <c r="D10" s="60">
        <f>SPKC_dec!H12+SPKC_jan!H12+SPKC_feb!H12</f>
        <v>204988.5</v>
      </c>
      <c r="E10" s="118">
        <f>ROUNDUP(SPKC_dec!I12+SPKC_jan!I12+SPKC_feb!I12,0)</f>
        <v>253554</v>
      </c>
    </row>
    <row r="11" spans="1:5" ht="15.75" x14ac:dyDescent="0.25">
      <c r="A11" s="57">
        <v>3</v>
      </c>
      <c r="B11" s="58" t="s">
        <v>202</v>
      </c>
      <c r="C11" s="59">
        <f>NVD_dec!E12+NVD_jan!E12+NVD_feb!E12</f>
        <v>3033.5</v>
      </c>
      <c r="D11" s="60">
        <f>NVD_dec!H12+NVD_jan!H12+NVD_feb!H12</f>
        <v>55152.72</v>
      </c>
      <c r="E11" s="118">
        <f>ROUNDUP(NVD_dec!I12+NVD_jan!I12+NVD_feb!I12,0)</f>
        <v>68246</v>
      </c>
    </row>
  </sheetData>
  <mergeCells count="5">
    <mergeCell ref="A3:E3"/>
    <mergeCell ref="A6:B7"/>
    <mergeCell ref="C6:E6"/>
    <mergeCell ref="A8:B8"/>
    <mergeCell ref="D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K61"/>
  <sheetViews>
    <sheetView workbookViewId="0">
      <selection activeCell="N8" sqref="N8"/>
    </sheetView>
  </sheetViews>
  <sheetFormatPr defaultRowHeight="17.25" x14ac:dyDescent="0.3"/>
  <cols>
    <col min="1" max="1" width="42.7109375" style="2" customWidth="1"/>
    <col min="2" max="2" width="12.140625" style="2" customWidth="1"/>
    <col min="3" max="3" width="10.7109375" style="2" customWidth="1"/>
    <col min="4" max="4" width="8.28515625" style="2" customWidth="1"/>
    <col min="5" max="5" width="13.42578125" style="2" customWidth="1"/>
    <col min="6" max="6" width="11.85546875" style="2" customWidth="1"/>
    <col min="7" max="7" width="17" style="2" customWidth="1"/>
    <col min="8" max="8" width="18.42578125" style="2" customWidth="1"/>
    <col min="9" max="9" width="14.7109375" style="2" customWidth="1"/>
    <col min="10" max="10" width="9.140625" style="61"/>
    <col min="11" max="11" width="15.85546875" style="61" customWidth="1"/>
    <col min="12" max="16384" width="9.140625" style="61"/>
  </cols>
  <sheetData>
    <row r="1" spans="1:11" ht="47.25" customHeight="1" x14ac:dyDescent="0.3">
      <c r="G1" s="150" t="s">
        <v>224</v>
      </c>
      <c r="H1" s="150"/>
      <c r="I1" s="150"/>
    </row>
    <row r="2" spans="1:11" x14ac:dyDescent="0.3">
      <c r="H2" s="155"/>
      <c r="I2" s="155"/>
    </row>
    <row r="3" spans="1:11" ht="36" customHeight="1" x14ac:dyDescent="0.3">
      <c r="A3" s="128" t="s">
        <v>123</v>
      </c>
      <c r="B3" s="128"/>
      <c r="C3" s="128"/>
      <c r="D3" s="128"/>
      <c r="E3" s="128"/>
      <c r="F3" s="128"/>
      <c r="G3" s="128"/>
      <c r="H3" s="128"/>
      <c r="I3" s="128"/>
    </row>
    <row r="5" spans="1:11" x14ac:dyDescent="0.3">
      <c r="A5" s="2" t="s">
        <v>143</v>
      </c>
    </row>
    <row r="6" spans="1:11" x14ac:dyDescent="0.3">
      <c r="A6" s="42" t="s">
        <v>152</v>
      </c>
    </row>
    <row r="7" spans="1:11" x14ac:dyDescent="0.3">
      <c r="E7" s="17"/>
      <c r="H7" s="16"/>
    </row>
    <row r="8" spans="1:11" s="2" customFormat="1" ht="60.75" customHeight="1" x14ac:dyDescent="0.25">
      <c r="A8" s="130"/>
      <c r="B8" s="130" t="s">
        <v>17</v>
      </c>
      <c r="C8" s="156" t="s">
        <v>19</v>
      </c>
      <c r="D8" s="156"/>
      <c r="E8" s="156"/>
      <c r="F8" s="156" t="s">
        <v>10</v>
      </c>
      <c r="G8" s="156" t="s">
        <v>144</v>
      </c>
      <c r="H8" s="151" t="s">
        <v>20</v>
      </c>
      <c r="I8" s="134" t="s">
        <v>7</v>
      </c>
    </row>
    <row r="9" spans="1:11" s="2" customFormat="1" ht="60.75" customHeight="1" x14ac:dyDescent="0.25">
      <c r="A9" s="130"/>
      <c r="B9" s="130"/>
      <c r="C9" s="157" t="s">
        <v>119</v>
      </c>
      <c r="D9" s="157" t="s">
        <v>145</v>
      </c>
      <c r="E9" s="156" t="s">
        <v>26</v>
      </c>
      <c r="F9" s="156"/>
      <c r="G9" s="156"/>
      <c r="H9" s="151"/>
      <c r="I9" s="134"/>
    </row>
    <row r="10" spans="1:11" s="2" customFormat="1" ht="37.5" customHeight="1" x14ac:dyDescent="0.25">
      <c r="A10" s="130"/>
      <c r="B10" s="130"/>
      <c r="C10" s="158"/>
      <c r="D10" s="158"/>
      <c r="E10" s="156"/>
      <c r="F10" s="156"/>
      <c r="G10" s="156"/>
      <c r="H10" s="151"/>
      <c r="I10" s="134"/>
    </row>
    <row r="11" spans="1:11" ht="33" x14ac:dyDescent="0.3">
      <c r="A11" s="40">
        <v>1</v>
      </c>
      <c r="B11" s="40">
        <v>6</v>
      </c>
      <c r="C11" s="40" t="s">
        <v>21</v>
      </c>
      <c r="D11" s="40">
        <v>8</v>
      </c>
      <c r="E11" s="40">
        <v>9</v>
      </c>
      <c r="F11" s="40">
        <v>11</v>
      </c>
      <c r="G11" s="40">
        <v>12</v>
      </c>
      <c r="H11" s="40">
        <v>13</v>
      </c>
      <c r="I11" s="40" t="s">
        <v>22</v>
      </c>
    </row>
    <row r="12" spans="1:11" x14ac:dyDescent="0.3">
      <c r="A12" s="3" t="s">
        <v>0</v>
      </c>
      <c r="B12" s="35">
        <f>B13+B26+B41+B43</f>
        <v>1987</v>
      </c>
      <c r="C12" s="5"/>
      <c r="D12" s="5"/>
      <c r="E12" s="35">
        <f>E13+E26+E41+E43</f>
        <v>42898.69000000001</v>
      </c>
      <c r="F12" s="36"/>
      <c r="G12" s="36"/>
      <c r="H12" s="36">
        <f>H13+H26+H41+H43</f>
        <v>287815.10000000003</v>
      </c>
      <c r="I12" s="36">
        <f>I13+I26+I41+I43</f>
        <v>355710.68000000005</v>
      </c>
      <c r="K12" s="119"/>
    </row>
    <row r="13" spans="1:11" ht="33.75" x14ac:dyDescent="0.3">
      <c r="A13" s="62" t="s">
        <v>117</v>
      </c>
      <c r="B13" s="63">
        <f>SUM(B14:B25)</f>
        <v>92</v>
      </c>
      <c r="C13" s="63"/>
      <c r="D13" s="63"/>
      <c r="E13" s="63">
        <f t="shared" ref="E13:H13" si="0">SUM(E14:E25)</f>
        <v>1920.2800000000002</v>
      </c>
      <c r="F13" s="64"/>
      <c r="G13" s="64"/>
      <c r="H13" s="65">
        <f t="shared" si="0"/>
        <v>19885.59</v>
      </c>
      <c r="I13" s="65">
        <f>SUM(I14:I25)</f>
        <v>24576.59</v>
      </c>
    </row>
    <row r="14" spans="1:11" ht="33.75" x14ac:dyDescent="0.3">
      <c r="A14" s="7" t="s">
        <v>82</v>
      </c>
      <c r="B14" s="66">
        <v>16</v>
      </c>
      <c r="C14" s="66">
        <f>D14+E14</f>
        <v>940.22</v>
      </c>
      <c r="D14" s="66">
        <f>160+160+158</f>
        <v>478</v>
      </c>
      <c r="E14" s="67">
        <v>462.22</v>
      </c>
      <c r="F14" s="27">
        <v>1980</v>
      </c>
      <c r="G14" s="23">
        <f>F14/167.42</f>
        <v>11.826544021024969</v>
      </c>
      <c r="H14" s="66">
        <f t="shared" ref="H14:H19" si="1">ROUND(G14*E14,2)</f>
        <v>5466.47</v>
      </c>
      <c r="I14" s="24">
        <f>ROUND(H14*1.2359,2)</f>
        <v>6756.01</v>
      </c>
    </row>
    <row r="15" spans="1:11" ht="18" customHeight="1" x14ac:dyDescent="0.3">
      <c r="A15" s="7" t="s">
        <v>83</v>
      </c>
      <c r="B15" s="66">
        <v>13</v>
      </c>
      <c r="C15" s="66">
        <f t="shared" ref="C15:C45" si="2">D15+E15</f>
        <v>719.42</v>
      </c>
      <c r="D15" s="66">
        <v>478</v>
      </c>
      <c r="E15" s="67">
        <v>241.42</v>
      </c>
      <c r="F15" s="27">
        <v>1750</v>
      </c>
      <c r="G15" s="23">
        <f t="shared" ref="G15:G45" si="3">F15/167.42</f>
        <v>10.452753553936208</v>
      </c>
      <c r="H15" s="66">
        <f t="shared" si="1"/>
        <v>2523.5</v>
      </c>
      <c r="I15" s="24">
        <f t="shared" ref="I15:I45" si="4">ROUND(H15*1.2359,2)</f>
        <v>3118.79</v>
      </c>
    </row>
    <row r="16" spans="1:11" ht="33.75" x14ac:dyDescent="0.3">
      <c r="A16" s="7" t="s">
        <v>84</v>
      </c>
      <c r="B16" s="66">
        <v>3</v>
      </c>
      <c r="C16" s="66">
        <f t="shared" si="2"/>
        <v>557.35</v>
      </c>
      <c r="D16" s="66">
        <v>478</v>
      </c>
      <c r="E16" s="67">
        <v>79.349999999999994</v>
      </c>
      <c r="F16" s="27">
        <v>1890</v>
      </c>
      <c r="G16" s="23">
        <f t="shared" si="3"/>
        <v>11.288973838251106</v>
      </c>
      <c r="H16" s="66">
        <f t="shared" si="1"/>
        <v>895.78</v>
      </c>
      <c r="I16" s="24">
        <f t="shared" si="4"/>
        <v>1107.0899999999999</v>
      </c>
    </row>
    <row r="17" spans="1:9" ht="99.75" x14ac:dyDescent="0.3">
      <c r="A17" s="7" t="s">
        <v>106</v>
      </c>
      <c r="B17" s="66">
        <v>3</v>
      </c>
      <c r="C17" s="66">
        <f t="shared" si="2"/>
        <v>516.21</v>
      </c>
      <c r="D17" s="66">
        <v>478</v>
      </c>
      <c r="E17" s="67">
        <v>38.21</v>
      </c>
      <c r="F17" s="27">
        <v>1580</v>
      </c>
      <c r="G17" s="23">
        <f t="shared" si="3"/>
        <v>9.4373432086966922</v>
      </c>
      <c r="H17" s="66">
        <f t="shared" si="1"/>
        <v>360.6</v>
      </c>
      <c r="I17" s="24">
        <f t="shared" si="4"/>
        <v>445.67</v>
      </c>
    </row>
    <row r="18" spans="1:9" ht="33.75" x14ac:dyDescent="0.3">
      <c r="A18" s="7" t="s">
        <v>85</v>
      </c>
      <c r="B18" s="66">
        <v>29</v>
      </c>
      <c r="C18" s="66">
        <f t="shared" si="2"/>
        <v>1080.95</v>
      </c>
      <c r="D18" s="66">
        <v>478</v>
      </c>
      <c r="E18" s="67">
        <v>602.95000000000005</v>
      </c>
      <c r="F18" s="27">
        <v>1280</v>
      </c>
      <c r="G18" s="23">
        <f t="shared" si="3"/>
        <v>7.645442599450484</v>
      </c>
      <c r="H18" s="66">
        <f t="shared" si="1"/>
        <v>4609.82</v>
      </c>
      <c r="I18" s="24">
        <f t="shared" si="4"/>
        <v>5697.28</v>
      </c>
    </row>
    <row r="19" spans="1:9" ht="33.75" x14ac:dyDescent="0.3">
      <c r="A19" s="7" t="s">
        <v>88</v>
      </c>
      <c r="B19" s="66">
        <v>2</v>
      </c>
      <c r="C19" s="66">
        <f t="shared" si="2"/>
        <v>505.52</v>
      </c>
      <c r="D19" s="66">
        <v>478</v>
      </c>
      <c r="E19" s="67">
        <v>27.52</v>
      </c>
      <c r="F19" s="27">
        <v>1650</v>
      </c>
      <c r="G19" s="23">
        <f t="shared" si="3"/>
        <v>9.8554533508541393</v>
      </c>
      <c r="H19" s="66">
        <f t="shared" si="1"/>
        <v>271.22000000000003</v>
      </c>
      <c r="I19" s="24">
        <f t="shared" si="4"/>
        <v>335.2</v>
      </c>
    </row>
    <row r="20" spans="1:9" s="72" customFormat="1" ht="33.75" x14ac:dyDescent="0.3">
      <c r="A20" s="68" t="s">
        <v>108</v>
      </c>
      <c r="B20" s="69">
        <v>3</v>
      </c>
      <c r="C20" s="69">
        <f t="shared" ref="C20" si="5">D20+E20</f>
        <v>503.38</v>
      </c>
      <c r="D20" s="69">
        <v>478</v>
      </c>
      <c r="E20" s="70">
        <v>25.38</v>
      </c>
      <c r="F20" s="71">
        <v>965</v>
      </c>
      <c r="G20" s="24">
        <f t="shared" si="3"/>
        <v>5.7639469597419666</v>
      </c>
      <c r="H20" s="69">
        <f t="shared" ref="H20" si="6">ROUND(G20*E20,2)</f>
        <v>146.29</v>
      </c>
      <c r="I20" s="24">
        <f t="shared" si="4"/>
        <v>180.8</v>
      </c>
    </row>
    <row r="21" spans="1:9" ht="33.75" x14ac:dyDescent="0.3">
      <c r="A21" s="7" t="s">
        <v>105</v>
      </c>
      <c r="B21" s="66">
        <v>6</v>
      </c>
      <c r="C21" s="66">
        <f t="shared" si="2"/>
        <v>541.19000000000005</v>
      </c>
      <c r="D21" s="66">
        <v>478</v>
      </c>
      <c r="E21" s="67">
        <v>63.19</v>
      </c>
      <c r="F21" s="27">
        <v>1885</v>
      </c>
      <c r="G21" s="23">
        <f t="shared" si="3"/>
        <v>11.259108828097002</v>
      </c>
      <c r="H21" s="66">
        <f>ROUND(G21*E21,2)</f>
        <v>711.46</v>
      </c>
      <c r="I21" s="24">
        <f t="shared" si="4"/>
        <v>879.29</v>
      </c>
    </row>
    <row r="22" spans="1:9" x14ac:dyDescent="0.3">
      <c r="A22" s="7" t="s">
        <v>97</v>
      </c>
      <c r="B22" s="66">
        <v>6</v>
      </c>
      <c r="C22" s="66">
        <f t="shared" si="2"/>
        <v>603.03</v>
      </c>
      <c r="D22" s="66">
        <v>478</v>
      </c>
      <c r="E22" s="67">
        <v>125.03</v>
      </c>
      <c r="F22" s="27">
        <v>2060</v>
      </c>
      <c r="G22" s="23">
        <f t="shared" si="3"/>
        <v>12.304384183490622</v>
      </c>
      <c r="H22" s="66">
        <f>ROUND(G22*E22,2)</f>
        <v>1538.42</v>
      </c>
      <c r="I22" s="24">
        <f t="shared" si="4"/>
        <v>1901.33</v>
      </c>
    </row>
    <row r="23" spans="1:9" x14ac:dyDescent="0.3">
      <c r="A23" s="7" t="s">
        <v>98</v>
      </c>
      <c r="B23" s="66">
        <v>4</v>
      </c>
      <c r="C23" s="66">
        <f t="shared" si="2"/>
        <v>583.79</v>
      </c>
      <c r="D23" s="66">
        <v>478</v>
      </c>
      <c r="E23" s="67">
        <v>105.79</v>
      </c>
      <c r="F23" s="27">
        <v>2280</v>
      </c>
      <c r="G23" s="23">
        <f t="shared" si="3"/>
        <v>13.618444630271176</v>
      </c>
      <c r="H23" s="66">
        <f>ROUND(G23*E23,2)</f>
        <v>1440.7</v>
      </c>
      <c r="I23" s="24">
        <f t="shared" si="4"/>
        <v>1780.56</v>
      </c>
    </row>
    <row r="24" spans="1:9" x14ac:dyDescent="0.3">
      <c r="A24" s="7" t="s">
        <v>100</v>
      </c>
      <c r="B24" s="66">
        <v>1</v>
      </c>
      <c r="C24" s="66">
        <f t="shared" si="2"/>
        <v>508.26</v>
      </c>
      <c r="D24" s="66">
        <v>478</v>
      </c>
      <c r="E24" s="67">
        <v>30.26</v>
      </c>
      <c r="F24" s="27">
        <v>2060</v>
      </c>
      <c r="G24" s="23">
        <f t="shared" si="3"/>
        <v>12.304384183490622</v>
      </c>
      <c r="H24" s="66">
        <f>ROUND(G24*E24,2)</f>
        <v>372.33</v>
      </c>
      <c r="I24" s="24">
        <f t="shared" si="4"/>
        <v>460.16</v>
      </c>
    </row>
    <row r="25" spans="1:9" x14ac:dyDescent="0.3">
      <c r="A25" s="7" t="s">
        <v>102</v>
      </c>
      <c r="B25" s="66">
        <v>6</v>
      </c>
      <c r="C25" s="66">
        <f t="shared" si="2"/>
        <v>596.96</v>
      </c>
      <c r="D25" s="66">
        <v>478</v>
      </c>
      <c r="E25" s="67">
        <v>118.96</v>
      </c>
      <c r="F25" s="27">
        <v>2180</v>
      </c>
      <c r="G25" s="23">
        <f t="shared" si="3"/>
        <v>13.021144427189107</v>
      </c>
      <c r="H25" s="66">
        <f>ROUND(G25*E25,2)</f>
        <v>1549</v>
      </c>
      <c r="I25" s="24">
        <f t="shared" si="4"/>
        <v>1914.41</v>
      </c>
    </row>
    <row r="26" spans="1:9" s="72" customFormat="1" ht="50.25" x14ac:dyDescent="0.3">
      <c r="A26" s="73" t="s">
        <v>121</v>
      </c>
      <c r="B26" s="74">
        <f>SUM(B27:B40)</f>
        <v>1142</v>
      </c>
      <c r="C26" s="74"/>
      <c r="D26" s="74"/>
      <c r="E26" s="74">
        <f t="shared" ref="E26:I26" si="7">SUM(E27:E40)</f>
        <v>26302.130000000008</v>
      </c>
      <c r="F26" s="75"/>
      <c r="G26" s="75"/>
      <c r="H26" s="76">
        <f t="shared" si="7"/>
        <v>192938.41000000003</v>
      </c>
      <c r="I26" s="76">
        <f t="shared" si="7"/>
        <v>238452.58999999997</v>
      </c>
    </row>
    <row r="27" spans="1:9" x14ac:dyDescent="0.3">
      <c r="A27" s="7" t="s">
        <v>86</v>
      </c>
      <c r="B27" s="66">
        <v>719</v>
      </c>
      <c r="C27" s="66">
        <f t="shared" si="2"/>
        <v>17102.3</v>
      </c>
      <c r="D27" s="66">
        <v>478</v>
      </c>
      <c r="E27" s="67">
        <v>16624.3</v>
      </c>
      <c r="F27" s="27">
        <v>1280</v>
      </c>
      <c r="G27" s="23">
        <f t="shared" si="3"/>
        <v>7.645442599450484</v>
      </c>
      <c r="H27" s="66">
        <f>ROUND(G27*E27,2)</f>
        <v>127100.13</v>
      </c>
      <c r="I27" s="24">
        <f t="shared" si="4"/>
        <v>157083.04999999999</v>
      </c>
    </row>
    <row r="28" spans="1:9" ht="33.75" x14ac:dyDescent="0.3">
      <c r="A28" s="7" t="s">
        <v>87</v>
      </c>
      <c r="B28" s="66">
        <v>1</v>
      </c>
      <c r="C28" s="66">
        <f t="shared" si="2"/>
        <v>1748.15</v>
      </c>
      <c r="D28" s="66">
        <v>478</v>
      </c>
      <c r="E28" s="67">
        <v>1270.1500000000001</v>
      </c>
      <c r="F28" s="27">
        <v>1360</v>
      </c>
      <c r="G28" s="23">
        <f t="shared" si="3"/>
        <v>8.1232827619161405</v>
      </c>
      <c r="H28" s="66">
        <f t="shared" ref="H28:H40" si="8">ROUND(G28*E28,2)</f>
        <v>10317.790000000001</v>
      </c>
      <c r="I28" s="24">
        <f t="shared" si="4"/>
        <v>12751.76</v>
      </c>
    </row>
    <row r="29" spans="1:9" s="72" customFormat="1" ht="33.75" x14ac:dyDescent="0.3">
      <c r="A29" s="68" t="s">
        <v>110</v>
      </c>
      <c r="B29" s="69">
        <v>17</v>
      </c>
      <c r="C29" s="69">
        <f t="shared" ref="C29" si="9">D29+E29</f>
        <v>971.86</v>
      </c>
      <c r="D29" s="69">
        <v>478</v>
      </c>
      <c r="E29" s="70">
        <v>493.86</v>
      </c>
      <c r="F29" s="71">
        <v>1460</v>
      </c>
      <c r="G29" s="24">
        <f t="shared" si="3"/>
        <v>8.7205829649982096</v>
      </c>
      <c r="H29" s="66">
        <f t="shared" si="8"/>
        <v>4306.75</v>
      </c>
      <c r="I29" s="24">
        <f t="shared" si="4"/>
        <v>5322.71</v>
      </c>
    </row>
    <row r="30" spans="1:9" ht="33.75" x14ac:dyDescent="0.3">
      <c r="A30" s="7" t="s">
        <v>89</v>
      </c>
      <c r="B30" s="66">
        <v>14</v>
      </c>
      <c r="C30" s="66">
        <f t="shared" si="2"/>
        <v>848.24</v>
      </c>
      <c r="D30" s="66">
        <v>478</v>
      </c>
      <c r="E30" s="67">
        <v>370.24</v>
      </c>
      <c r="F30" s="27">
        <v>1650</v>
      </c>
      <c r="G30" s="23">
        <f t="shared" si="3"/>
        <v>9.8554533508541393</v>
      </c>
      <c r="H30" s="66">
        <f t="shared" si="8"/>
        <v>3648.88</v>
      </c>
      <c r="I30" s="24">
        <f t="shared" si="4"/>
        <v>4509.6499999999996</v>
      </c>
    </row>
    <row r="31" spans="1:9" ht="33.75" x14ac:dyDescent="0.3">
      <c r="A31" s="7" t="s">
        <v>90</v>
      </c>
      <c r="B31" s="66">
        <v>2</v>
      </c>
      <c r="C31" s="66">
        <f t="shared" si="2"/>
        <v>518.49</v>
      </c>
      <c r="D31" s="66">
        <v>478</v>
      </c>
      <c r="E31" s="67">
        <v>40.49</v>
      </c>
      <c r="F31" s="27">
        <v>1165</v>
      </c>
      <c r="G31" s="23">
        <f t="shared" si="3"/>
        <v>6.9585473659061048</v>
      </c>
      <c r="H31" s="66">
        <f t="shared" si="8"/>
        <v>281.75</v>
      </c>
      <c r="I31" s="24">
        <f t="shared" si="4"/>
        <v>348.21</v>
      </c>
    </row>
    <row r="32" spans="1:9" ht="33.75" x14ac:dyDescent="0.3">
      <c r="A32" s="7" t="s">
        <v>91</v>
      </c>
      <c r="B32" s="66">
        <v>31</v>
      </c>
      <c r="C32" s="66">
        <f t="shared" si="2"/>
        <v>1095.26</v>
      </c>
      <c r="D32" s="66">
        <v>478</v>
      </c>
      <c r="E32" s="67">
        <v>617.26</v>
      </c>
      <c r="F32" s="27">
        <f>1280*0.85</f>
        <v>1088</v>
      </c>
      <c r="G32" s="23">
        <f t="shared" si="3"/>
        <v>6.4986262095329117</v>
      </c>
      <c r="H32" s="66">
        <f t="shared" si="8"/>
        <v>4011.34</v>
      </c>
      <c r="I32" s="24">
        <f t="shared" si="4"/>
        <v>4957.62</v>
      </c>
    </row>
    <row r="33" spans="1:9" ht="33.75" x14ac:dyDescent="0.3">
      <c r="A33" s="7" t="s">
        <v>92</v>
      </c>
      <c r="B33" s="66">
        <v>237</v>
      </c>
      <c r="C33" s="66">
        <f t="shared" si="2"/>
        <v>5010.25</v>
      </c>
      <c r="D33" s="66">
        <v>478</v>
      </c>
      <c r="E33" s="67">
        <v>4532.25</v>
      </c>
      <c r="F33" s="27">
        <v>910</v>
      </c>
      <c r="G33" s="23">
        <f t="shared" si="3"/>
        <v>5.4354318480468287</v>
      </c>
      <c r="H33" s="66">
        <f t="shared" si="8"/>
        <v>24634.74</v>
      </c>
      <c r="I33" s="24">
        <f t="shared" si="4"/>
        <v>30446.080000000002</v>
      </c>
    </row>
    <row r="34" spans="1:9" ht="33.75" x14ac:dyDescent="0.3">
      <c r="A34" s="7" t="s">
        <v>93</v>
      </c>
      <c r="B34" s="66">
        <v>34</v>
      </c>
      <c r="C34" s="66">
        <f t="shared" si="2"/>
        <v>1059.2</v>
      </c>
      <c r="D34" s="66">
        <v>478</v>
      </c>
      <c r="E34" s="67">
        <v>581.20000000000005</v>
      </c>
      <c r="F34" s="27">
        <v>890</v>
      </c>
      <c r="G34" s="23">
        <f t="shared" si="3"/>
        <v>5.3159718074304152</v>
      </c>
      <c r="H34" s="66">
        <f t="shared" si="8"/>
        <v>3089.64</v>
      </c>
      <c r="I34" s="24">
        <f t="shared" si="4"/>
        <v>3818.49</v>
      </c>
    </row>
    <row r="35" spans="1:9" x14ac:dyDescent="0.3">
      <c r="A35" s="7" t="s">
        <v>99</v>
      </c>
      <c r="B35" s="66">
        <v>3</v>
      </c>
      <c r="C35" s="66">
        <f t="shared" si="2"/>
        <v>594.5</v>
      </c>
      <c r="D35" s="66">
        <v>478</v>
      </c>
      <c r="E35" s="67">
        <v>116.5</v>
      </c>
      <c r="F35" s="27">
        <v>1760</v>
      </c>
      <c r="G35" s="23">
        <f t="shared" si="3"/>
        <v>10.512483574244415</v>
      </c>
      <c r="H35" s="66">
        <f t="shared" si="8"/>
        <v>1224.7</v>
      </c>
      <c r="I35" s="24">
        <f t="shared" si="4"/>
        <v>1513.61</v>
      </c>
    </row>
    <row r="36" spans="1:9" ht="33.75" x14ac:dyDescent="0.3">
      <c r="A36" s="7" t="s">
        <v>107</v>
      </c>
      <c r="B36" s="66">
        <v>37</v>
      </c>
      <c r="C36" s="66">
        <f t="shared" si="2"/>
        <v>1122.3600000000001</v>
      </c>
      <c r="D36" s="66">
        <v>478</v>
      </c>
      <c r="E36" s="67">
        <v>644.36</v>
      </c>
      <c r="F36" s="27">
        <v>1375</v>
      </c>
      <c r="G36" s="23">
        <f t="shared" si="3"/>
        <v>8.2128777923784497</v>
      </c>
      <c r="H36" s="66">
        <f t="shared" si="8"/>
        <v>5292.05</v>
      </c>
      <c r="I36" s="24">
        <f t="shared" si="4"/>
        <v>6540.44</v>
      </c>
    </row>
    <row r="37" spans="1:9" x14ac:dyDescent="0.3">
      <c r="A37" s="7" t="s">
        <v>101</v>
      </c>
      <c r="B37" s="66">
        <v>24</v>
      </c>
      <c r="C37" s="66">
        <f t="shared" si="2"/>
        <v>1018.29</v>
      </c>
      <c r="D37" s="66">
        <v>478</v>
      </c>
      <c r="E37" s="67">
        <v>540.29</v>
      </c>
      <c r="F37" s="27">
        <v>1500</v>
      </c>
      <c r="G37" s="23">
        <f t="shared" si="3"/>
        <v>8.9595030462310365</v>
      </c>
      <c r="H37" s="66">
        <f t="shared" si="8"/>
        <v>4840.7299999999996</v>
      </c>
      <c r="I37" s="24">
        <f t="shared" si="4"/>
        <v>5982.66</v>
      </c>
    </row>
    <row r="38" spans="1:9" x14ac:dyDescent="0.3">
      <c r="A38" s="7" t="s">
        <v>109</v>
      </c>
      <c r="B38" s="66">
        <v>14</v>
      </c>
      <c r="C38" s="66">
        <f t="shared" ref="C38" si="10">D38+E38</f>
        <v>773.36</v>
      </c>
      <c r="D38" s="66">
        <v>478</v>
      </c>
      <c r="E38" s="67">
        <v>295.36</v>
      </c>
      <c r="F38" s="27">
        <v>1500</v>
      </c>
      <c r="G38" s="23">
        <f t="shared" si="3"/>
        <v>8.9595030462310365</v>
      </c>
      <c r="H38" s="66">
        <f t="shared" si="8"/>
        <v>2646.28</v>
      </c>
      <c r="I38" s="24">
        <f t="shared" si="4"/>
        <v>3270.54</v>
      </c>
    </row>
    <row r="39" spans="1:9" x14ac:dyDescent="0.3">
      <c r="A39" s="7" t="s">
        <v>103</v>
      </c>
      <c r="B39" s="66">
        <v>8</v>
      </c>
      <c r="C39" s="66">
        <f t="shared" si="2"/>
        <v>648.30999999999995</v>
      </c>
      <c r="D39" s="66">
        <v>478</v>
      </c>
      <c r="E39" s="67">
        <v>170.31</v>
      </c>
      <c r="F39" s="27">
        <v>1475</v>
      </c>
      <c r="G39" s="23">
        <f t="shared" si="3"/>
        <v>8.8101779954605188</v>
      </c>
      <c r="H39" s="66">
        <f t="shared" si="8"/>
        <v>1500.46</v>
      </c>
      <c r="I39" s="24">
        <f t="shared" si="4"/>
        <v>1854.42</v>
      </c>
    </row>
    <row r="40" spans="1:9" ht="33.75" x14ac:dyDescent="0.3">
      <c r="A40" s="7" t="s">
        <v>104</v>
      </c>
      <c r="B40" s="66">
        <v>1</v>
      </c>
      <c r="C40" s="66">
        <f t="shared" si="2"/>
        <v>483.56</v>
      </c>
      <c r="D40" s="66">
        <v>478</v>
      </c>
      <c r="E40" s="67">
        <v>5.56</v>
      </c>
      <c r="F40" s="27">
        <v>1300</v>
      </c>
      <c r="G40" s="23">
        <f t="shared" si="3"/>
        <v>7.7649026400668983</v>
      </c>
      <c r="H40" s="66">
        <f t="shared" si="8"/>
        <v>43.17</v>
      </c>
      <c r="I40" s="24">
        <f t="shared" si="4"/>
        <v>53.35</v>
      </c>
    </row>
    <row r="41" spans="1:9" s="81" customFormat="1" ht="50.25" x14ac:dyDescent="0.3">
      <c r="A41" s="77" t="s">
        <v>122</v>
      </c>
      <c r="B41" s="78">
        <f>B42</f>
        <v>72</v>
      </c>
      <c r="C41" s="78"/>
      <c r="D41" s="78"/>
      <c r="E41" s="78">
        <f t="shared" ref="E41:I41" si="11">E42</f>
        <v>1215.1500000000001</v>
      </c>
      <c r="F41" s="79"/>
      <c r="G41" s="79"/>
      <c r="H41" s="80">
        <f t="shared" si="11"/>
        <v>5153.25</v>
      </c>
      <c r="I41" s="80">
        <f t="shared" si="11"/>
        <v>6368.9</v>
      </c>
    </row>
    <row r="42" spans="1:9" ht="33.75" x14ac:dyDescent="0.3">
      <c r="A42" s="7" t="s">
        <v>94</v>
      </c>
      <c r="B42" s="66">
        <v>72</v>
      </c>
      <c r="C42" s="66">
        <f t="shared" si="2"/>
        <v>1693.15</v>
      </c>
      <c r="D42" s="66">
        <v>478</v>
      </c>
      <c r="E42" s="67">
        <v>1215.1500000000001</v>
      </c>
      <c r="F42" s="82">
        <v>710</v>
      </c>
      <c r="G42" s="23">
        <f t="shared" si="3"/>
        <v>4.2408314418826905</v>
      </c>
      <c r="H42" s="66">
        <f>ROUND(G42*E42,2)</f>
        <v>5153.25</v>
      </c>
      <c r="I42" s="24">
        <f t="shared" si="4"/>
        <v>6368.9</v>
      </c>
    </row>
    <row r="43" spans="1:9" s="81" customFormat="1" ht="50.25" x14ac:dyDescent="0.3">
      <c r="A43" s="77" t="s">
        <v>16</v>
      </c>
      <c r="B43" s="78">
        <f>SUM(B44:B45)</f>
        <v>681</v>
      </c>
      <c r="C43" s="78"/>
      <c r="D43" s="78"/>
      <c r="E43" s="78">
        <f t="shared" ref="E43:I43" si="12">SUM(E44:E45)</f>
        <v>13461.130000000001</v>
      </c>
      <c r="F43" s="79"/>
      <c r="G43" s="79"/>
      <c r="H43" s="80">
        <f t="shared" si="12"/>
        <v>69837.850000000006</v>
      </c>
      <c r="I43" s="80">
        <f t="shared" si="12"/>
        <v>86312.6</v>
      </c>
    </row>
    <row r="44" spans="1:9" x14ac:dyDescent="0.3">
      <c r="A44" s="7" t="s">
        <v>95</v>
      </c>
      <c r="B44" s="66">
        <v>72</v>
      </c>
      <c r="C44" s="66">
        <f t="shared" si="2"/>
        <v>2257.69</v>
      </c>
      <c r="D44" s="66">
        <v>478</v>
      </c>
      <c r="E44" s="67">
        <v>1779.69</v>
      </c>
      <c r="F44" s="27">
        <v>925</v>
      </c>
      <c r="G44" s="23">
        <f t="shared" si="3"/>
        <v>5.5250268785091388</v>
      </c>
      <c r="H44" s="66">
        <f>ROUND(G44*E44,2)</f>
        <v>9832.84</v>
      </c>
      <c r="I44" s="24">
        <f t="shared" si="4"/>
        <v>12152.41</v>
      </c>
    </row>
    <row r="45" spans="1:9" x14ac:dyDescent="0.3">
      <c r="A45" s="7" t="s">
        <v>96</v>
      </c>
      <c r="B45" s="66">
        <v>609</v>
      </c>
      <c r="C45" s="66">
        <f t="shared" si="2"/>
        <v>12159.44</v>
      </c>
      <c r="D45" s="66">
        <v>478</v>
      </c>
      <c r="E45" s="67">
        <v>11681.44</v>
      </c>
      <c r="F45" s="27">
        <v>860</v>
      </c>
      <c r="G45" s="23">
        <f t="shared" si="3"/>
        <v>5.1367817465057941</v>
      </c>
      <c r="H45" s="66">
        <f>ROUND(G45*E45,2)</f>
        <v>60005.01</v>
      </c>
      <c r="I45" s="24">
        <f t="shared" si="4"/>
        <v>74160.19</v>
      </c>
    </row>
    <row r="46" spans="1:9" x14ac:dyDescent="0.3">
      <c r="A46" s="83"/>
      <c r="B46" s="84"/>
      <c r="C46" s="84"/>
      <c r="D46" s="84"/>
      <c r="E46" s="85"/>
      <c r="F46" s="86"/>
      <c r="G46" s="87"/>
      <c r="H46" s="84"/>
      <c r="I46" s="88"/>
    </row>
    <row r="47" spans="1:9" x14ac:dyDescent="0.3">
      <c r="A47" s="159" t="s">
        <v>125</v>
      </c>
      <c r="B47" s="159"/>
      <c r="C47" s="159"/>
      <c r="D47" s="159"/>
      <c r="E47" s="159"/>
      <c r="F47" s="159"/>
      <c r="G47" s="159"/>
      <c r="H47" s="159"/>
      <c r="I47" s="159"/>
    </row>
    <row r="48" spans="1:9" x14ac:dyDescent="0.3">
      <c r="A48" s="159"/>
      <c r="B48" s="159"/>
      <c r="C48" s="159"/>
      <c r="D48" s="159"/>
      <c r="E48" s="159"/>
      <c r="F48" s="159"/>
      <c r="G48" s="159"/>
      <c r="H48" s="159"/>
      <c r="I48" s="159"/>
    </row>
    <row r="49" spans="1:9" x14ac:dyDescent="0.3">
      <c r="A49" s="30" t="s">
        <v>2</v>
      </c>
    </row>
    <row r="50" spans="1:9" x14ac:dyDescent="0.3">
      <c r="A50" s="152" t="s">
        <v>146</v>
      </c>
      <c r="B50" s="152"/>
      <c r="C50" s="152"/>
      <c r="D50" s="152"/>
      <c r="E50" s="152"/>
      <c r="G50" s="12"/>
      <c r="H50" s="12"/>
      <c r="I50" s="12"/>
    </row>
    <row r="51" spans="1:9" x14ac:dyDescent="0.3">
      <c r="A51" s="89" t="s">
        <v>8</v>
      </c>
    </row>
    <row r="52" spans="1:9" x14ac:dyDescent="0.3">
      <c r="A52" s="2" t="s">
        <v>111</v>
      </c>
      <c r="B52" s="89"/>
      <c r="C52" s="89"/>
    </row>
    <row r="53" spans="1:9" x14ac:dyDescent="0.3">
      <c r="A53" s="2" t="s">
        <v>112</v>
      </c>
      <c r="B53" s="89"/>
      <c r="C53" s="89"/>
    </row>
    <row r="54" spans="1:9" x14ac:dyDescent="0.3">
      <c r="A54" s="2" t="s">
        <v>113</v>
      </c>
      <c r="B54" s="89"/>
      <c r="C54" s="89"/>
    </row>
    <row r="55" spans="1:9" ht="20.25" x14ac:dyDescent="0.3">
      <c r="A55" s="2" t="s">
        <v>147</v>
      </c>
      <c r="B55" s="89"/>
      <c r="C55" s="89"/>
    </row>
    <row r="56" spans="1:9" ht="13.5" customHeight="1" x14ac:dyDescent="0.3">
      <c r="B56" s="89"/>
      <c r="C56" s="89"/>
    </row>
    <row r="57" spans="1:9" s="90" customFormat="1" ht="26.25" customHeight="1" x14ac:dyDescent="0.3">
      <c r="A57" s="153" t="s">
        <v>12</v>
      </c>
      <c r="B57" s="153"/>
      <c r="C57" s="153"/>
      <c r="D57" s="153"/>
      <c r="E57" s="153"/>
      <c r="F57" s="153"/>
      <c r="G57" s="153"/>
      <c r="H57" s="153"/>
      <c r="I57" s="153"/>
    </row>
    <row r="58" spans="1:9" s="90" customFormat="1" x14ac:dyDescent="0.3">
      <c r="A58" s="154" t="s">
        <v>18</v>
      </c>
      <c r="B58" s="154"/>
      <c r="C58" s="154"/>
      <c r="D58" s="154"/>
      <c r="E58" s="154"/>
      <c r="F58" s="154"/>
      <c r="G58" s="154"/>
      <c r="H58" s="154"/>
      <c r="I58" s="154"/>
    </row>
    <row r="59" spans="1:9" s="90" customFormat="1" x14ac:dyDescent="0.3">
      <c r="A59" s="91"/>
      <c r="B59" s="91"/>
      <c r="C59" s="91"/>
      <c r="D59" s="91"/>
      <c r="E59" s="91"/>
      <c r="F59" s="91"/>
      <c r="G59" s="91"/>
      <c r="H59" s="91"/>
      <c r="I59" s="91"/>
    </row>
    <row r="61" spans="1:9" x14ac:dyDescent="0.3">
      <c r="A61" s="2" t="s">
        <v>4</v>
      </c>
    </row>
  </sheetData>
  <mergeCells count="17">
    <mergeCell ref="A47:I48"/>
    <mergeCell ref="G1:I1"/>
    <mergeCell ref="H8:H10"/>
    <mergeCell ref="A50:E50"/>
    <mergeCell ref="A57:I57"/>
    <mergeCell ref="A58:I58"/>
    <mergeCell ref="H2:I2"/>
    <mergeCell ref="A3:I3"/>
    <mergeCell ref="A8:A10"/>
    <mergeCell ref="B8:B10"/>
    <mergeCell ref="C8:E8"/>
    <mergeCell ref="I8:I10"/>
    <mergeCell ref="C9:C10"/>
    <mergeCell ref="D9:D10"/>
    <mergeCell ref="E9:E10"/>
    <mergeCell ref="F8:F10"/>
    <mergeCell ref="G8:G10"/>
  </mergeCells>
  <pageMargins left="0.7" right="0.7" top="0.75" bottom="0.75" header="0.3" footer="0.3"/>
  <pageSetup paperSize="9" orientation="portrait" verticalDpi="9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I33"/>
  <sheetViews>
    <sheetView zoomScale="80" zoomScaleNormal="80" workbookViewId="0">
      <selection activeCell="G1" sqref="G1:I1"/>
    </sheetView>
  </sheetViews>
  <sheetFormatPr defaultColWidth="9.140625" defaultRowHeight="16.5" x14ac:dyDescent="0.25"/>
  <cols>
    <col min="1" max="1" width="42.7109375" style="2" customWidth="1"/>
    <col min="2" max="2" width="15.28515625" style="2" customWidth="1"/>
    <col min="3" max="3" width="14.5703125" style="2" customWidth="1"/>
    <col min="4" max="4" width="14.7109375" style="2" customWidth="1"/>
    <col min="5" max="5" width="18.42578125" style="2" customWidth="1"/>
    <col min="6" max="7" width="20.140625" style="2" customWidth="1"/>
    <col min="8" max="8" width="23.42578125" style="2" customWidth="1"/>
    <col min="9" max="9" width="23" style="2" customWidth="1"/>
    <col min="10" max="16384" width="9.140625" style="2"/>
  </cols>
  <sheetData>
    <row r="1" spans="1:9" ht="54.75" customHeight="1" x14ac:dyDescent="0.25">
      <c r="G1" s="149" t="s">
        <v>225</v>
      </c>
      <c r="H1" s="160"/>
      <c r="I1" s="160"/>
    </row>
    <row r="2" spans="1:9" x14ac:dyDescent="0.25">
      <c r="H2" s="129"/>
      <c r="I2" s="129"/>
    </row>
    <row r="3" spans="1:9" s="1" customFormat="1" ht="39.75" customHeight="1" x14ac:dyDescent="0.25">
      <c r="A3" s="128" t="s">
        <v>123</v>
      </c>
      <c r="B3" s="128"/>
      <c r="C3" s="128"/>
      <c r="D3" s="128"/>
      <c r="E3" s="128"/>
      <c r="F3" s="128"/>
      <c r="G3" s="128"/>
      <c r="H3" s="128"/>
      <c r="I3" s="128"/>
    </row>
    <row r="5" spans="1:9" x14ac:dyDescent="0.25">
      <c r="A5" s="2" t="s">
        <v>124</v>
      </c>
    </row>
    <row r="6" spans="1:9" x14ac:dyDescent="0.25">
      <c r="A6" s="42" t="s">
        <v>153</v>
      </c>
    </row>
    <row r="7" spans="1:9" x14ac:dyDescent="0.25">
      <c r="E7" s="17"/>
      <c r="H7" s="16"/>
    </row>
    <row r="8" spans="1:9" s="41" customFormat="1" ht="60.75" customHeight="1" x14ac:dyDescent="0.25">
      <c r="A8" s="163"/>
      <c r="B8" s="163" t="s">
        <v>17</v>
      </c>
      <c r="C8" s="164" t="s">
        <v>19</v>
      </c>
      <c r="D8" s="164"/>
      <c r="E8" s="164"/>
      <c r="F8" s="164" t="s">
        <v>10</v>
      </c>
      <c r="G8" s="164" t="s">
        <v>118</v>
      </c>
      <c r="H8" s="167" t="s">
        <v>20</v>
      </c>
      <c r="I8" s="168" t="s">
        <v>7</v>
      </c>
    </row>
    <row r="9" spans="1:9" s="41" customFormat="1" ht="60.75" customHeight="1" x14ac:dyDescent="0.25">
      <c r="A9" s="163"/>
      <c r="B9" s="163"/>
      <c r="C9" s="165" t="s">
        <v>119</v>
      </c>
      <c r="D9" s="165" t="s">
        <v>120</v>
      </c>
      <c r="E9" s="164" t="s">
        <v>26</v>
      </c>
      <c r="F9" s="164"/>
      <c r="G9" s="164"/>
      <c r="H9" s="167"/>
      <c r="I9" s="168"/>
    </row>
    <row r="10" spans="1:9" s="41" customFormat="1" ht="37.5" customHeight="1" x14ac:dyDescent="0.25">
      <c r="A10" s="163"/>
      <c r="B10" s="163"/>
      <c r="C10" s="166"/>
      <c r="D10" s="166"/>
      <c r="E10" s="164"/>
      <c r="F10" s="164"/>
      <c r="G10" s="164"/>
      <c r="H10" s="167"/>
      <c r="I10" s="168"/>
    </row>
    <row r="11" spans="1:9" ht="20.25" customHeight="1" x14ac:dyDescent="0.25">
      <c r="A11" s="11">
        <v>1</v>
      </c>
      <c r="B11" s="11">
        <v>6</v>
      </c>
      <c r="C11" s="11" t="s">
        <v>21</v>
      </c>
      <c r="D11" s="11">
        <v>8</v>
      </c>
      <c r="E11" s="11">
        <v>9</v>
      </c>
      <c r="F11" s="11">
        <v>11</v>
      </c>
      <c r="G11" s="11">
        <v>12</v>
      </c>
      <c r="H11" s="11">
        <v>13</v>
      </c>
      <c r="I11" s="11" t="s">
        <v>22</v>
      </c>
    </row>
    <row r="12" spans="1:9" s="1" customFormat="1" ht="26.25" customHeight="1" x14ac:dyDescent="0.25">
      <c r="A12" s="3" t="s">
        <v>0</v>
      </c>
      <c r="B12" s="35">
        <f>B13</f>
        <v>8</v>
      </c>
      <c r="C12" s="37"/>
      <c r="D12" s="35"/>
      <c r="E12" s="35">
        <f t="shared" ref="E12:I12" si="0">E13</f>
        <v>104.78466274908706</v>
      </c>
      <c r="F12" s="36"/>
      <c r="G12" s="36"/>
      <c r="H12" s="36">
        <f t="shared" si="0"/>
        <v>1737.37</v>
      </c>
      <c r="I12" s="36">
        <f t="shared" si="0"/>
        <v>2147.2155829999997</v>
      </c>
    </row>
    <row r="13" spans="1:9" ht="36" customHeight="1" x14ac:dyDescent="0.25">
      <c r="A13" s="44" t="s">
        <v>16</v>
      </c>
      <c r="B13" s="45">
        <f>SUM(B14:B17)</f>
        <v>8</v>
      </c>
      <c r="C13" s="46"/>
      <c r="D13" s="45"/>
      <c r="E13" s="45">
        <f>SUM(E14:E17)</f>
        <v>104.78466274908706</v>
      </c>
      <c r="F13" s="46"/>
      <c r="G13" s="46"/>
      <c r="H13" s="46">
        <f>SUM(H14:H17)</f>
        <v>1737.37</v>
      </c>
      <c r="I13" s="46">
        <f>SUM(I14:I17)</f>
        <v>2147.2155829999997</v>
      </c>
    </row>
    <row r="14" spans="1:9" ht="33" x14ac:dyDescent="0.25">
      <c r="A14" s="7" t="s">
        <v>29</v>
      </c>
      <c r="B14" s="27">
        <v>1</v>
      </c>
      <c r="C14" s="23">
        <f>E14+D14</f>
        <v>185.31633272616881</v>
      </c>
      <c r="D14" s="27">
        <v>160</v>
      </c>
      <c r="E14" s="27">
        <v>25.316332726168795</v>
      </c>
      <c r="F14" s="23">
        <v>1647</v>
      </c>
      <c r="G14" s="23">
        <f>F14/D14</f>
        <v>10.293749999999999</v>
      </c>
      <c r="H14" s="24">
        <f>E14*G14*2</f>
        <v>521.20000000000005</v>
      </c>
      <c r="I14" s="23">
        <f>H14*1.2359</f>
        <v>644.15108000000009</v>
      </c>
    </row>
    <row r="15" spans="1:9" x14ac:dyDescent="0.25">
      <c r="A15" s="7" t="s">
        <v>37</v>
      </c>
      <c r="B15" s="27">
        <v>1</v>
      </c>
      <c r="C15" s="23">
        <f>E15+D15</f>
        <v>191.39236363636363</v>
      </c>
      <c r="D15" s="27">
        <v>160</v>
      </c>
      <c r="E15" s="27">
        <v>31.392363636363633</v>
      </c>
      <c r="F15" s="23">
        <v>2200</v>
      </c>
      <c r="G15" s="23">
        <f>F15/D15</f>
        <v>13.75</v>
      </c>
      <c r="H15" s="24">
        <f>E15*G15*2</f>
        <v>863.29</v>
      </c>
      <c r="I15" s="23">
        <f t="shared" ref="I15:I17" si="1">H15*1.2359</f>
        <v>1066.9401109999999</v>
      </c>
    </row>
    <row r="16" spans="1:9" x14ac:dyDescent="0.25">
      <c r="A16" s="7" t="s">
        <v>116</v>
      </c>
      <c r="B16" s="27">
        <v>5</v>
      </c>
      <c r="C16" s="23">
        <f>E16+D16</f>
        <v>202</v>
      </c>
      <c r="D16" s="27">
        <v>160</v>
      </c>
      <c r="E16" s="27">
        <v>42</v>
      </c>
      <c r="F16" s="23">
        <v>500</v>
      </c>
      <c r="G16" s="23">
        <f>F16/D16</f>
        <v>3.125</v>
      </c>
      <c r="H16" s="24">
        <f>E16*G16*2</f>
        <v>262.5</v>
      </c>
      <c r="I16" s="23">
        <f>H16*1.2359</f>
        <v>324.42374999999998</v>
      </c>
    </row>
    <row r="17" spans="1:9" ht="33" x14ac:dyDescent="0.25">
      <c r="A17" s="7" t="s">
        <v>115</v>
      </c>
      <c r="B17" s="27">
        <v>1</v>
      </c>
      <c r="C17" s="23">
        <f>E17+D17</f>
        <v>166.07596638655463</v>
      </c>
      <c r="D17" s="27">
        <v>160</v>
      </c>
      <c r="E17" s="27">
        <v>6.0759663865546214</v>
      </c>
      <c r="F17" s="23">
        <v>1190</v>
      </c>
      <c r="G17" s="23">
        <f>F17/D17</f>
        <v>7.4375</v>
      </c>
      <c r="H17" s="24">
        <f>E17*G17*2</f>
        <v>90.38</v>
      </c>
      <c r="I17" s="23">
        <f t="shared" si="1"/>
        <v>111.70064199999999</v>
      </c>
    </row>
    <row r="20" spans="1:9" x14ac:dyDescent="0.25">
      <c r="A20" s="13" t="s">
        <v>2</v>
      </c>
      <c r="B20" s="14"/>
      <c r="C20" s="14"/>
      <c r="D20" s="14"/>
      <c r="E20" s="14"/>
      <c r="F20" s="14"/>
      <c r="I20" s="14"/>
    </row>
    <row r="21" spans="1:9" ht="48.75" customHeight="1" x14ac:dyDescent="0.25">
      <c r="A21" s="139" t="s">
        <v>6</v>
      </c>
      <c r="B21" s="139"/>
      <c r="C21" s="139"/>
      <c r="D21" s="139"/>
      <c r="E21" s="139"/>
      <c r="F21" s="12"/>
      <c r="I21" s="12"/>
    </row>
    <row r="22" spans="1:9" ht="18" customHeight="1" x14ac:dyDescent="0.25">
      <c r="A22" s="22" t="s">
        <v>8</v>
      </c>
      <c r="D22" s="14"/>
      <c r="E22" s="14"/>
      <c r="F22" s="14"/>
      <c r="I22" s="14"/>
    </row>
    <row r="23" spans="1:9" ht="18" customHeight="1" x14ac:dyDescent="0.25">
      <c r="A23" s="14" t="s">
        <v>112</v>
      </c>
      <c r="B23" s="22"/>
      <c r="C23" s="22"/>
      <c r="D23" s="14"/>
      <c r="E23" s="14"/>
      <c r="F23" s="14"/>
      <c r="G23" s="14"/>
      <c r="H23" s="14"/>
      <c r="I23" s="14"/>
    </row>
    <row r="24" spans="1:9" ht="18" customHeight="1" x14ac:dyDescent="0.25">
      <c r="A24" s="14" t="s">
        <v>113</v>
      </c>
      <c r="B24" s="22"/>
      <c r="C24" s="22"/>
      <c r="D24" s="14"/>
      <c r="E24" s="14"/>
      <c r="F24" s="14"/>
      <c r="G24" s="14"/>
      <c r="H24" s="14"/>
      <c r="I24" s="14"/>
    </row>
    <row r="25" spans="1:9" ht="18" customHeight="1" x14ac:dyDescent="0.25">
      <c r="A25" s="14"/>
      <c r="B25" s="22"/>
      <c r="C25" s="22"/>
      <c r="D25" s="14"/>
      <c r="E25" s="14"/>
      <c r="F25" s="14"/>
      <c r="G25" s="14"/>
      <c r="H25" s="14"/>
      <c r="I25" s="14"/>
    </row>
    <row r="26" spans="1:9" ht="18" customHeight="1" x14ac:dyDescent="0.3">
      <c r="A26" s="14" t="s">
        <v>25</v>
      </c>
      <c r="B26" s="22"/>
      <c r="C26" s="22"/>
      <c r="D26" s="14"/>
      <c r="E26" s="14"/>
      <c r="F26" s="14"/>
      <c r="G26" s="14"/>
      <c r="H26" s="14"/>
      <c r="I26" s="14"/>
    </row>
    <row r="27" spans="1:9" ht="18" customHeight="1" x14ac:dyDescent="0.25">
      <c r="A27" s="14"/>
      <c r="B27" s="22"/>
      <c r="C27" s="22"/>
      <c r="D27" s="14"/>
      <c r="E27" s="14"/>
      <c r="F27" s="14"/>
      <c r="G27" s="14"/>
      <c r="H27" s="14"/>
      <c r="I27" s="14"/>
    </row>
    <row r="28" spans="1:9" ht="37.5" customHeight="1" x14ac:dyDescent="0.25">
      <c r="A28" s="161" t="s">
        <v>12</v>
      </c>
      <c r="B28" s="161"/>
      <c r="C28" s="161"/>
      <c r="D28" s="161"/>
      <c r="E28" s="161"/>
      <c r="F28" s="161"/>
      <c r="G28" s="161"/>
      <c r="H28" s="161"/>
      <c r="I28" s="161"/>
    </row>
    <row r="29" spans="1:9" ht="18" customHeight="1" x14ac:dyDescent="0.25">
      <c r="A29" s="162" t="s">
        <v>18</v>
      </c>
      <c r="B29" s="162"/>
      <c r="C29" s="162"/>
      <c r="D29" s="162"/>
      <c r="E29" s="162"/>
      <c r="F29" s="162"/>
      <c r="G29" s="162"/>
      <c r="H29" s="162"/>
      <c r="I29" s="162"/>
    </row>
    <row r="30" spans="1:9" x14ac:dyDescent="0.25">
      <c r="A30" s="43"/>
      <c r="B30" s="43"/>
      <c r="C30" s="43"/>
      <c r="D30" s="43"/>
      <c r="E30" s="43"/>
      <c r="F30" s="43"/>
      <c r="G30" s="43"/>
      <c r="H30" s="43"/>
      <c r="I30" s="43"/>
    </row>
    <row r="32" spans="1:9" x14ac:dyDescent="0.25">
      <c r="A32" s="2" t="s">
        <v>4</v>
      </c>
    </row>
    <row r="33" ht="18" customHeight="1" x14ac:dyDescent="0.25"/>
  </sheetData>
  <mergeCells count="16">
    <mergeCell ref="G1:I1"/>
    <mergeCell ref="A21:E21"/>
    <mergeCell ref="A28:I28"/>
    <mergeCell ref="A29:I29"/>
    <mergeCell ref="H2:I2"/>
    <mergeCell ref="A3:I3"/>
    <mergeCell ref="A8:A10"/>
    <mergeCell ref="B8:B10"/>
    <mergeCell ref="C8:E8"/>
    <mergeCell ref="D9:D10"/>
    <mergeCell ref="E9:E10"/>
    <mergeCell ref="F8:F10"/>
    <mergeCell ref="G8:G10"/>
    <mergeCell ref="H8:H10"/>
    <mergeCell ref="I8:I10"/>
    <mergeCell ref="C9:C10"/>
  </mergeCells>
  <pageMargins left="0.31496062992125984" right="0.31496062992125984" top="0.55118110236220474" bottom="0.35433070866141736"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228E6-B694-49BD-B2D2-437D4C212A8D}">
  <sheetPr>
    <tabColor theme="5" tint="0.59999389629810485"/>
    <pageSetUpPr fitToPage="1"/>
  </sheetPr>
  <dimension ref="A1:I32"/>
  <sheetViews>
    <sheetView zoomScale="90" zoomScaleNormal="90" workbookViewId="0">
      <selection activeCell="G1" sqref="G1:I1"/>
    </sheetView>
  </sheetViews>
  <sheetFormatPr defaultColWidth="9.140625" defaultRowHeight="16.5" x14ac:dyDescent="0.25"/>
  <cols>
    <col min="1" max="1" width="42.7109375" style="2" customWidth="1"/>
    <col min="2" max="2" width="15.28515625" style="2" customWidth="1"/>
    <col min="3" max="3" width="14.5703125" style="2" customWidth="1"/>
    <col min="4" max="4" width="14.7109375" style="2" customWidth="1"/>
    <col min="5" max="5" width="18.42578125" style="2" customWidth="1"/>
    <col min="6" max="6" width="20.140625" style="2" customWidth="1"/>
    <col min="7" max="7" width="17.28515625" style="2" customWidth="1"/>
    <col min="8" max="8" width="23.42578125" style="2" customWidth="1"/>
    <col min="9" max="9" width="23" style="2" customWidth="1"/>
    <col min="10" max="11" width="9.140625" style="2"/>
    <col min="12" max="12" width="9.5703125" style="2" bestFit="1" customWidth="1"/>
    <col min="13" max="14" width="9.140625" style="2"/>
    <col min="15" max="15" width="12.140625" style="2" bestFit="1" customWidth="1"/>
    <col min="16" max="16384" width="9.140625" style="2"/>
  </cols>
  <sheetData>
    <row r="1" spans="1:9" ht="52.5" customHeight="1" x14ac:dyDescent="0.25">
      <c r="G1" s="149" t="s">
        <v>226</v>
      </c>
      <c r="H1" s="160"/>
      <c r="I1" s="160"/>
    </row>
    <row r="2" spans="1:9" x14ac:dyDescent="0.25">
      <c r="H2" s="129"/>
      <c r="I2" s="129"/>
    </row>
    <row r="3" spans="1:9" s="1" customFormat="1" ht="39.75" customHeight="1" x14ac:dyDescent="0.25">
      <c r="A3" s="128" t="s">
        <v>123</v>
      </c>
      <c r="B3" s="128"/>
      <c r="C3" s="128"/>
      <c r="D3" s="128"/>
      <c r="E3" s="128"/>
      <c r="F3" s="128"/>
      <c r="G3" s="128"/>
      <c r="H3" s="128"/>
      <c r="I3" s="128"/>
    </row>
    <row r="5" spans="1:9" x14ac:dyDescent="0.25">
      <c r="A5" s="2" t="s">
        <v>124</v>
      </c>
    </row>
    <row r="6" spans="1:9" x14ac:dyDescent="0.25">
      <c r="A6" s="48" t="s">
        <v>154</v>
      </c>
    </row>
    <row r="7" spans="1:9" x14ac:dyDescent="0.25">
      <c r="E7" s="17"/>
      <c r="H7" s="16"/>
    </row>
    <row r="8" spans="1:9" s="41" customFormat="1" ht="60.75" customHeight="1" x14ac:dyDescent="0.25">
      <c r="A8" s="163"/>
      <c r="B8" s="163" t="s">
        <v>17</v>
      </c>
      <c r="C8" s="164" t="s">
        <v>19</v>
      </c>
      <c r="D8" s="164"/>
      <c r="E8" s="164"/>
      <c r="F8" s="164" t="s">
        <v>10</v>
      </c>
      <c r="G8" s="164" t="s">
        <v>118</v>
      </c>
      <c r="H8" s="167" t="s">
        <v>20</v>
      </c>
      <c r="I8" s="168" t="s">
        <v>7</v>
      </c>
    </row>
    <row r="9" spans="1:9" s="41" customFormat="1" ht="60.75" customHeight="1" x14ac:dyDescent="0.25">
      <c r="A9" s="163"/>
      <c r="B9" s="163"/>
      <c r="C9" s="165" t="s">
        <v>119</v>
      </c>
      <c r="D9" s="165" t="s">
        <v>120</v>
      </c>
      <c r="E9" s="164" t="s">
        <v>26</v>
      </c>
      <c r="F9" s="164"/>
      <c r="G9" s="164"/>
      <c r="H9" s="167"/>
      <c r="I9" s="168"/>
    </row>
    <row r="10" spans="1:9" s="41" customFormat="1" ht="37.5" customHeight="1" x14ac:dyDescent="0.25">
      <c r="A10" s="163"/>
      <c r="B10" s="163"/>
      <c r="C10" s="166"/>
      <c r="D10" s="166"/>
      <c r="E10" s="164"/>
      <c r="F10" s="164"/>
      <c r="G10" s="164"/>
      <c r="H10" s="167"/>
      <c r="I10" s="168"/>
    </row>
    <row r="11" spans="1:9" ht="20.25" customHeight="1" x14ac:dyDescent="0.25">
      <c r="A11" s="11">
        <v>1</v>
      </c>
      <c r="B11" s="11">
        <v>6</v>
      </c>
      <c r="C11" s="11" t="s">
        <v>21</v>
      </c>
      <c r="D11" s="11">
        <v>8</v>
      </c>
      <c r="E11" s="11">
        <v>9</v>
      </c>
      <c r="F11" s="11">
        <v>11</v>
      </c>
      <c r="G11" s="11">
        <v>12</v>
      </c>
      <c r="H11" s="11">
        <v>13</v>
      </c>
      <c r="I11" s="11" t="s">
        <v>22</v>
      </c>
    </row>
    <row r="12" spans="1:9" s="1" customFormat="1" ht="26.25" customHeight="1" x14ac:dyDescent="0.25">
      <c r="A12" s="3" t="s">
        <v>0</v>
      </c>
      <c r="B12" s="35">
        <f>B13</f>
        <v>6</v>
      </c>
      <c r="C12" s="37"/>
      <c r="D12" s="5"/>
      <c r="E12" s="35">
        <f t="shared" ref="E12:I12" si="0">E13</f>
        <v>46.001643732174117</v>
      </c>
      <c r="F12" s="36"/>
      <c r="G12" s="36"/>
      <c r="H12" s="36">
        <f t="shared" si="0"/>
        <v>798.08</v>
      </c>
      <c r="I12" s="36">
        <f t="shared" si="0"/>
        <v>986.34707200000003</v>
      </c>
    </row>
    <row r="13" spans="1:9" ht="36" customHeight="1" x14ac:dyDescent="0.25">
      <c r="A13" s="44" t="s">
        <v>16</v>
      </c>
      <c r="B13" s="45">
        <f>SUM(B14:B16)</f>
        <v>6</v>
      </c>
      <c r="C13" s="45"/>
      <c r="D13" s="45"/>
      <c r="E13" s="45">
        <f t="shared" ref="E13:I13" si="1">SUM(E14:E16)</f>
        <v>46.001643732174117</v>
      </c>
      <c r="F13" s="46"/>
      <c r="G13" s="46"/>
      <c r="H13" s="46">
        <f t="shared" si="1"/>
        <v>798.08</v>
      </c>
      <c r="I13" s="46">
        <f t="shared" si="1"/>
        <v>986.34707200000003</v>
      </c>
    </row>
    <row r="14" spans="1:9" ht="33" x14ac:dyDescent="0.25">
      <c r="A14" s="7" t="s">
        <v>29</v>
      </c>
      <c r="B14" s="27">
        <v>1</v>
      </c>
      <c r="C14" s="23">
        <f>E14+D14</f>
        <v>192.00097146326655</v>
      </c>
      <c r="D14" s="27">
        <v>160</v>
      </c>
      <c r="E14" s="27">
        <v>32.000971463266552</v>
      </c>
      <c r="F14" s="23">
        <v>1647</v>
      </c>
      <c r="G14" s="23">
        <f>F14/D14</f>
        <v>10.293749999999999</v>
      </c>
      <c r="H14" s="24">
        <f>E14*G14*2</f>
        <v>658.82</v>
      </c>
      <c r="I14" s="23">
        <f>H14*1.2359</f>
        <v>814.23563800000011</v>
      </c>
    </row>
    <row r="15" spans="1:9" x14ac:dyDescent="0.25">
      <c r="A15" s="7" t="s">
        <v>116</v>
      </c>
      <c r="B15" s="27">
        <v>4</v>
      </c>
      <c r="C15" s="23">
        <f>E15+D15</f>
        <v>168</v>
      </c>
      <c r="D15" s="27">
        <v>160</v>
      </c>
      <c r="E15" s="27">
        <v>8</v>
      </c>
      <c r="F15" s="23">
        <v>500</v>
      </c>
      <c r="G15" s="23">
        <f>F15/D15</f>
        <v>3.125</v>
      </c>
      <c r="H15" s="24">
        <f>E15*G15*2</f>
        <v>50</v>
      </c>
      <c r="I15" s="23">
        <f>H15*1.2359</f>
        <v>61.795000000000002</v>
      </c>
    </row>
    <row r="16" spans="1:9" ht="33" x14ac:dyDescent="0.25">
      <c r="A16" s="7" t="s">
        <v>115</v>
      </c>
      <c r="B16" s="27">
        <v>1</v>
      </c>
      <c r="C16" s="23">
        <f>E16+D16</f>
        <v>166.00067226890755</v>
      </c>
      <c r="D16" s="27">
        <v>160</v>
      </c>
      <c r="E16" s="27">
        <v>6.0006722689075636</v>
      </c>
      <c r="F16" s="23">
        <v>1190</v>
      </c>
      <c r="G16" s="23">
        <f>F16/D16</f>
        <v>7.4375</v>
      </c>
      <c r="H16" s="24">
        <f>E16*G16*2</f>
        <v>89.26</v>
      </c>
      <c r="I16" s="23">
        <f t="shared" ref="I16" si="2">H16*1.2359</f>
        <v>110.316434</v>
      </c>
    </row>
    <row r="19" spans="1:9" x14ac:dyDescent="0.25">
      <c r="A19" s="13" t="s">
        <v>2</v>
      </c>
      <c r="B19" s="14"/>
      <c r="C19" s="14"/>
      <c r="D19" s="14"/>
      <c r="E19" s="14"/>
      <c r="F19" s="14"/>
      <c r="G19" s="14"/>
      <c r="I19" s="14"/>
    </row>
    <row r="20" spans="1:9" ht="48.75" customHeight="1" x14ac:dyDescent="0.25">
      <c r="A20" s="139" t="s">
        <v>6</v>
      </c>
      <c r="B20" s="139"/>
      <c r="C20" s="139"/>
      <c r="D20" s="139"/>
      <c r="E20" s="139"/>
      <c r="F20" s="12"/>
      <c r="G20" s="12"/>
      <c r="I20" s="12"/>
    </row>
    <row r="21" spans="1:9" ht="18" customHeight="1" x14ac:dyDescent="0.25">
      <c r="A21" s="22" t="s">
        <v>8</v>
      </c>
      <c r="D21" s="14"/>
      <c r="E21" s="14"/>
      <c r="F21" s="14"/>
      <c r="G21" s="14"/>
      <c r="H21" s="14"/>
      <c r="I21" s="14"/>
    </row>
    <row r="22" spans="1:9" s="47" customFormat="1" ht="15" x14ac:dyDescent="0.25">
      <c r="A22" s="33" t="s">
        <v>112</v>
      </c>
      <c r="B22" s="34"/>
      <c r="C22" s="34"/>
      <c r="D22" s="33"/>
      <c r="E22" s="33"/>
      <c r="F22" s="33"/>
      <c r="G22" s="33"/>
      <c r="H22" s="33"/>
      <c r="I22" s="33"/>
    </row>
    <row r="23" spans="1:9" s="47" customFormat="1" ht="15" x14ac:dyDescent="0.25">
      <c r="A23" s="33" t="s">
        <v>113</v>
      </c>
      <c r="B23" s="34"/>
      <c r="C23" s="34"/>
      <c r="D23" s="33"/>
      <c r="E23" s="33"/>
      <c r="F23" s="33"/>
      <c r="G23" s="33"/>
      <c r="H23" s="33"/>
      <c r="I23" s="33"/>
    </row>
    <row r="24" spans="1:9" ht="18" customHeight="1" x14ac:dyDescent="0.25">
      <c r="A24" s="14"/>
      <c r="B24" s="22"/>
      <c r="C24" s="22"/>
      <c r="D24" s="14"/>
      <c r="E24" s="14"/>
      <c r="F24" s="14"/>
      <c r="G24" s="14"/>
      <c r="H24" s="14"/>
      <c r="I24" s="14"/>
    </row>
    <row r="25" spans="1:9" ht="18" customHeight="1" x14ac:dyDescent="0.3">
      <c r="A25" s="14" t="s">
        <v>25</v>
      </c>
      <c r="B25" s="22"/>
      <c r="C25" s="22"/>
      <c r="D25" s="14"/>
      <c r="E25" s="14"/>
      <c r="F25" s="14"/>
      <c r="G25" s="14"/>
      <c r="H25" s="14"/>
      <c r="I25" s="14"/>
    </row>
    <row r="26" spans="1:9" ht="18" customHeight="1" x14ac:dyDescent="0.25">
      <c r="A26" s="14"/>
      <c r="B26" s="22"/>
      <c r="C26" s="22"/>
      <c r="D26" s="14"/>
      <c r="E26" s="14"/>
      <c r="F26" s="14"/>
      <c r="G26" s="14"/>
      <c r="H26" s="14"/>
      <c r="I26" s="14"/>
    </row>
    <row r="27" spans="1:9" ht="37.5" customHeight="1" x14ac:dyDescent="0.25">
      <c r="A27" s="161" t="s">
        <v>12</v>
      </c>
      <c r="B27" s="161"/>
      <c r="C27" s="161"/>
      <c r="D27" s="161"/>
      <c r="E27" s="161"/>
      <c r="F27" s="161"/>
      <c r="G27" s="161"/>
      <c r="H27" s="161"/>
      <c r="I27" s="161"/>
    </row>
    <row r="28" spans="1:9" ht="18" customHeight="1" x14ac:dyDescent="0.25">
      <c r="A28" s="162" t="s">
        <v>18</v>
      </c>
      <c r="B28" s="162"/>
      <c r="C28" s="162"/>
      <c r="D28" s="162"/>
      <c r="E28" s="162"/>
      <c r="F28" s="162"/>
      <c r="G28" s="162"/>
      <c r="H28" s="162"/>
      <c r="I28" s="162"/>
    </row>
    <row r="29" spans="1:9" x14ac:dyDescent="0.25">
      <c r="A29" s="43"/>
      <c r="B29" s="43"/>
      <c r="C29" s="43"/>
      <c r="D29" s="43"/>
      <c r="E29" s="43"/>
      <c r="F29" s="43"/>
      <c r="G29" s="43"/>
      <c r="H29" s="43"/>
      <c r="I29" s="43"/>
    </row>
    <row r="31" spans="1:9" x14ac:dyDescent="0.25">
      <c r="A31" s="2" t="s">
        <v>4</v>
      </c>
    </row>
    <row r="32" spans="1:9" ht="18" customHeight="1" x14ac:dyDescent="0.25"/>
  </sheetData>
  <mergeCells count="16">
    <mergeCell ref="G1:I1"/>
    <mergeCell ref="A20:E20"/>
    <mergeCell ref="A27:I27"/>
    <mergeCell ref="A28:I28"/>
    <mergeCell ref="H2:I2"/>
    <mergeCell ref="A3:I3"/>
    <mergeCell ref="A8:A10"/>
    <mergeCell ref="B8:B10"/>
    <mergeCell ref="C8:E8"/>
    <mergeCell ref="I8:I10"/>
    <mergeCell ref="C9:C10"/>
    <mergeCell ref="D9:D10"/>
    <mergeCell ref="E9:E10"/>
    <mergeCell ref="F8:F10"/>
    <mergeCell ref="G8:G10"/>
    <mergeCell ref="H8:H10"/>
  </mergeCells>
  <pageMargins left="0.31496062992125984" right="0.31496062992125984" top="0.55118110236220474" bottom="0.35433070866141736" header="0.31496062992125984" footer="0.31496062992125984"/>
  <pageSetup paperSize="9"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E9A02-78A1-487D-AAF8-FE1727B3613B}">
  <sheetPr>
    <tabColor theme="7" tint="0.59999389629810485"/>
  </sheetPr>
  <dimension ref="A1:I52"/>
  <sheetViews>
    <sheetView zoomScale="80" zoomScaleNormal="80" workbookViewId="0">
      <selection activeCell="F1" sqref="F1:I1"/>
    </sheetView>
  </sheetViews>
  <sheetFormatPr defaultRowHeight="16.5" x14ac:dyDescent="0.25"/>
  <cols>
    <col min="1" max="1" width="45.140625" style="48" customWidth="1"/>
    <col min="2" max="2" width="14.5703125" style="48" customWidth="1"/>
    <col min="3" max="4" width="9.140625" style="48"/>
    <col min="5" max="5" width="12.85546875" style="48" customWidth="1"/>
    <col min="6" max="6" width="14.28515625" style="48" customWidth="1"/>
    <col min="7" max="7" width="15.140625" style="48" customWidth="1"/>
    <col min="8" max="8" width="14.7109375" style="48" customWidth="1"/>
    <col min="9" max="9" width="14.85546875" style="48" customWidth="1"/>
    <col min="10" max="16384" width="9.140625" style="48"/>
  </cols>
  <sheetData>
    <row r="1" spans="1:9" ht="48.75" customHeight="1" x14ac:dyDescent="0.25">
      <c r="F1" s="149" t="s">
        <v>227</v>
      </c>
      <c r="G1" s="149"/>
      <c r="H1" s="149"/>
      <c r="I1" s="149"/>
    </row>
    <row r="3" spans="1:9" ht="36" customHeight="1" x14ac:dyDescent="0.25">
      <c r="A3" s="170" t="s">
        <v>123</v>
      </c>
      <c r="B3" s="170"/>
      <c r="C3" s="170"/>
      <c r="D3" s="170"/>
      <c r="E3" s="170"/>
      <c r="F3" s="170"/>
      <c r="G3" s="170"/>
      <c r="H3" s="170"/>
      <c r="I3" s="170"/>
    </row>
    <row r="5" spans="1:9" x14ac:dyDescent="0.25">
      <c r="A5" s="48" t="s">
        <v>150</v>
      </c>
    </row>
    <row r="6" spans="1:9" x14ac:dyDescent="0.25">
      <c r="A6" s="42" t="s">
        <v>151</v>
      </c>
    </row>
    <row r="7" spans="1:9" x14ac:dyDescent="0.25">
      <c r="E7" s="92"/>
      <c r="H7" s="93"/>
    </row>
    <row r="8" spans="1:9" ht="60.75" customHeight="1" x14ac:dyDescent="0.25">
      <c r="A8" s="171"/>
      <c r="B8" s="171" t="s">
        <v>17</v>
      </c>
      <c r="C8" s="169" t="s">
        <v>19</v>
      </c>
      <c r="D8" s="169"/>
      <c r="E8" s="169"/>
      <c r="F8" s="169" t="s">
        <v>10</v>
      </c>
      <c r="G8" s="169" t="s">
        <v>148</v>
      </c>
      <c r="H8" s="172" t="s">
        <v>20</v>
      </c>
      <c r="I8" s="173" t="s">
        <v>7</v>
      </c>
    </row>
    <row r="9" spans="1:9" ht="60.75" customHeight="1" x14ac:dyDescent="0.25">
      <c r="A9" s="171"/>
      <c r="B9" s="171"/>
      <c r="C9" s="174" t="s">
        <v>119</v>
      </c>
      <c r="D9" s="174" t="s">
        <v>149</v>
      </c>
      <c r="E9" s="169" t="s">
        <v>26</v>
      </c>
      <c r="F9" s="169"/>
      <c r="G9" s="169"/>
      <c r="H9" s="172"/>
      <c r="I9" s="173"/>
    </row>
    <row r="10" spans="1:9" ht="37.5" customHeight="1" x14ac:dyDescent="0.25">
      <c r="A10" s="171"/>
      <c r="B10" s="171"/>
      <c r="C10" s="175"/>
      <c r="D10" s="175"/>
      <c r="E10" s="169"/>
      <c r="F10" s="169"/>
      <c r="G10" s="169"/>
      <c r="H10" s="172"/>
      <c r="I10" s="173"/>
    </row>
    <row r="11" spans="1:9" ht="33" x14ac:dyDescent="0.25">
      <c r="A11" s="94">
        <v>1</v>
      </c>
      <c r="B11" s="94">
        <v>6</v>
      </c>
      <c r="C11" s="94" t="s">
        <v>21</v>
      </c>
      <c r="D11" s="94">
        <v>8</v>
      </c>
      <c r="E11" s="94">
        <v>9</v>
      </c>
      <c r="F11" s="94">
        <v>11</v>
      </c>
      <c r="G11" s="94">
        <v>12</v>
      </c>
      <c r="H11" s="94">
        <v>13</v>
      </c>
      <c r="I11" s="94" t="s">
        <v>22</v>
      </c>
    </row>
    <row r="12" spans="1:9" x14ac:dyDescent="0.25">
      <c r="A12" s="95" t="s">
        <v>0</v>
      </c>
      <c r="B12" s="103">
        <f>SUM(B13:B37)</f>
        <v>139</v>
      </c>
      <c r="C12" s="103"/>
      <c r="D12" s="103"/>
      <c r="E12" s="103">
        <f t="shared" ref="E12:I12" si="0">SUM(E13:E37)</f>
        <v>5200.5</v>
      </c>
      <c r="F12" s="103"/>
      <c r="G12" s="103"/>
      <c r="H12" s="104">
        <f t="shared" si="0"/>
        <v>76207.679999999978</v>
      </c>
      <c r="I12" s="104">
        <f t="shared" si="0"/>
        <v>94566.090000000011</v>
      </c>
    </row>
    <row r="13" spans="1:9" x14ac:dyDescent="0.25">
      <c r="A13" s="96" t="s">
        <v>130</v>
      </c>
      <c r="B13" s="97">
        <v>3</v>
      </c>
      <c r="C13" s="97">
        <f>SUM(D13:E13)</f>
        <v>302</v>
      </c>
      <c r="D13" s="97">
        <v>158</v>
      </c>
      <c r="E13" s="97">
        <v>144</v>
      </c>
      <c r="F13" s="98">
        <v>1647</v>
      </c>
      <c r="G13" s="98">
        <f>SUM(F13/D13)</f>
        <v>10.424050632911392</v>
      </c>
      <c r="H13" s="48">
        <f>ROUND(F13/D13*E13*2,2)</f>
        <v>3002.13</v>
      </c>
      <c r="I13" s="98">
        <f t="shared" ref="I13:I37" si="1">ROUND(H13*1.2409,2)</f>
        <v>3725.34</v>
      </c>
    </row>
    <row r="14" spans="1:9" x14ac:dyDescent="0.25">
      <c r="A14" s="96" t="s">
        <v>131</v>
      </c>
      <c r="B14" s="97">
        <v>9</v>
      </c>
      <c r="C14" s="97">
        <f t="shared" ref="C14:C15" si="2">SUM(D14:E14)</f>
        <v>478</v>
      </c>
      <c r="D14" s="97">
        <v>158</v>
      </c>
      <c r="E14" s="97">
        <v>320</v>
      </c>
      <c r="F14" s="98">
        <v>1382</v>
      </c>
      <c r="G14" s="98">
        <f>SUM(F14/D14)</f>
        <v>8.7468354430379751</v>
      </c>
      <c r="H14" s="97">
        <f t="shared" ref="H14:H22" si="3">ROUND(F14/D14*E14*2,2)</f>
        <v>5597.97</v>
      </c>
      <c r="I14" s="98">
        <f t="shared" si="1"/>
        <v>6946.52</v>
      </c>
    </row>
    <row r="15" spans="1:9" ht="33" x14ac:dyDescent="0.25">
      <c r="A15" s="96" t="s">
        <v>132</v>
      </c>
      <c r="B15" s="97">
        <v>9</v>
      </c>
      <c r="C15" s="97">
        <f t="shared" si="2"/>
        <v>642.5</v>
      </c>
      <c r="D15" s="97">
        <v>158</v>
      </c>
      <c r="E15" s="97">
        <v>484.5</v>
      </c>
      <c r="F15" s="98">
        <v>1287</v>
      </c>
      <c r="G15" s="98">
        <f t="shared" ref="G15:G18" si="4">SUM(F15/D15)</f>
        <v>8.1455696202531644</v>
      </c>
      <c r="H15" s="97">
        <f t="shared" si="3"/>
        <v>7893.06</v>
      </c>
      <c r="I15" s="98">
        <f t="shared" si="1"/>
        <v>9794.5</v>
      </c>
    </row>
    <row r="16" spans="1:9" ht="33" x14ac:dyDescent="0.25">
      <c r="A16" s="96" t="s">
        <v>133</v>
      </c>
      <c r="B16" s="97">
        <v>32</v>
      </c>
      <c r="C16" s="97">
        <f>SUM(D16:E16)</f>
        <v>1571</v>
      </c>
      <c r="D16" s="97">
        <v>158</v>
      </c>
      <c r="E16" s="97">
        <v>1413</v>
      </c>
      <c r="F16" s="98">
        <v>1190</v>
      </c>
      <c r="G16" s="98">
        <f t="shared" si="4"/>
        <v>7.5316455696202533</v>
      </c>
      <c r="H16" s="97">
        <f t="shared" si="3"/>
        <v>21284.43</v>
      </c>
      <c r="I16" s="98">
        <f t="shared" si="1"/>
        <v>26411.85</v>
      </c>
    </row>
    <row r="17" spans="1:9" x14ac:dyDescent="0.25">
      <c r="A17" s="96" t="s">
        <v>134</v>
      </c>
      <c r="B17" s="97">
        <v>7</v>
      </c>
      <c r="C17" s="97">
        <f>SUM(D17:E17)</f>
        <v>545</v>
      </c>
      <c r="D17" s="97">
        <v>158</v>
      </c>
      <c r="E17" s="97">
        <v>387</v>
      </c>
      <c r="F17" s="98">
        <v>1155</v>
      </c>
      <c r="G17" s="98">
        <f t="shared" si="4"/>
        <v>7.3101265822784809</v>
      </c>
      <c r="H17" s="97">
        <f t="shared" si="3"/>
        <v>5658.04</v>
      </c>
      <c r="I17" s="98">
        <f t="shared" si="1"/>
        <v>7021.06</v>
      </c>
    </row>
    <row r="18" spans="1:9" x14ac:dyDescent="0.25">
      <c r="A18" s="96" t="s">
        <v>135</v>
      </c>
      <c r="B18" s="97">
        <v>2</v>
      </c>
      <c r="C18" s="97">
        <f t="shared" ref="C18:C25" si="5">SUM(D18:E18)</f>
        <v>213</v>
      </c>
      <c r="D18" s="97">
        <v>158</v>
      </c>
      <c r="E18" s="97">
        <v>55</v>
      </c>
      <c r="F18" s="98">
        <v>1150</v>
      </c>
      <c r="G18" s="98">
        <f t="shared" si="4"/>
        <v>7.2784810126582276</v>
      </c>
      <c r="H18" s="97">
        <f t="shared" si="3"/>
        <v>800.63</v>
      </c>
      <c r="I18" s="98">
        <f t="shared" si="1"/>
        <v>993.5</v>
      </c>
    </row>
    <row r="19" spans="1:9" x14ac:dyDescent="0.25">
      <c r="A19" s="99" t="s">
        <v>136</v>
      </c>
      <c r="B19" s="97">
        <v>1</v>
      </c>
      <c r="C19" s="97">
        <f t="shared" si="5"/>
        <v>238</v>
      </c>
      <c r="D19" s="97">
        <v>158</v>
      </c>
      <c r="E19" s="97">
        <v>80</v>
      </c>
      <c r="F19" s="98">
        <v>1115</v>
      </c>
      <c r="G19" s="98">
        <f>SUM(F19/D19)</f>
        <v>7.056962025316456</v>
      </c>
      <c r="H19" s="97">
        <f t="shared" si="3"/>
        <v>1129.1099999999999</v>
      </c>
      <c r="I19" s="98">
        <f t="shared" si="1"/>
        <v>1401.11</v>
      </c>
    </row>
    <row r="20" spans="1:9" ht="33" x14ac:dyDescent="0.25">
      <c r="A20" s="100" t="s">
        <v>137</v>
      </c>
      <c r="B20" s="97">
        <v>5</v>
      </c>
      <c r="C20" s="97">
        <f t="shared" si="5"/>
        <v>348</v>
      </c>
      <c r="D20" s="97">
        <v>158</v>
      </c>
      <c r="E20" s="97">
        <v>190</v>
      </c>
      <c r="F20" s="98">
        <v>1015</v>
      </c>
      <c r="G20" s="98">
        <f t="shared" ref="G20:G24" si="6">SUM(F20/D20)</f>
        <v>6.424050632911392</v>
      </c>
      <c r="H20" s="97">
        <f t="shared" si="3"/>
        <v>2441.14</v>
      </c>
      <c r="I20" s="98">
        <f t="shared" si="1"/>
        <v>3029.21</v>
      </c>
    </row>
    <row r="21" spans="1:9" ht="33" x14ac:dyDescent="0.25">
      <c r="A21" s="96" t="s">
        <v>138</v>
      </c>
      <c r="B21" s="97">
        <v>10</v>
      </c>
      <c r="C21" s="97">
        <f t="shared" si="5"/>
        <v>813</v>
      </c>
      <c r="D21" s="97">
        <v>158</v>
      </c>
      <c r="E21" s="97">
        <v>655</v>
      </c>
      <c r="F21" s="98">
        <v>996</v>
      </c>
      <c r="G21" s="98">
        <f t="shared" si="6"/>
        <v>6.3037974683544302</v>
      </c>
      <c r="H21" s="97">
        <f t="shared" si="3"/>
        <v>8257.9699999999993</v>
      </c>
      <c r="I21" s="98">
        <f t="shared" si="1"/>
        <v>10247.31</v>
      </c>
    </row>
    <row r="22" spans="1:9" x14ac:dyDescent="0.25">
      <c r="A22" s="96" t="s">
        <v>139</v>
      </c>
      <c r="B22" s="97">
        <v>12</v>
      </c>
      <c r="C22" s="97">
        <f t="shared" si="5"/>
        <v>856</v>
      </c>
      <c r="D22" s="97">
        <v>158</v>
      </c>
      <c r="E22" s="97">
        <v>698</v>
      </c>
      <c r="F22" s="98">
        <v>990</v>
      </c>
      <c r="G22" s="98">
        <f t="shared" si="6"/>
        <v>6.2658227848101262</v>
      </c>
      <c r="H22" s="97">
        <f t="shared" si="3"/>
        <v>8747.09</v>
      </c>
      <c r="I22" s="98">
        <f t="shared" si="1"/>
        <v>10854.26</v>
      </c>
    </row>
    <row r="23" spans="1:9" x14ac:dyDescent="0.25">
      <c r="A23" s="101" t="s">
        <v>140</v>
      </c>
      <c r="B23" s="97">
        <v>1</v>
      </c>
      <c r="C23" s="97">
        <f t="shared" si="5"/>
        <v>222</v>
      </c>
      <c r="D23" s="97">
        <v>158</v>
      </c>
      <c r="E23" s="97">
        <v>64</v>
      </c>
      <c r="F23" s="98">
        <v>940</v>
      </c>
      <c r="G23" s="98">
        <f t="shared" si="6"/>
        <v>5.9493670886075947</v>
      </c>
      <c r="H23" s="48">
        <f>ROUND(F23/D23*E23*2,2)</f>
        <v>761.52</v>
      </c>
      <c r="I23" s="98">
        <f t="shared" si="1"/>
        <v>944.97</v>
      </c>
    </row>
    <row r="24" spans="1:9" x14ac:dyDescent="0.25">
      <c r="A24" s="102" t="s">
        <v>141</v>
      </c>
      <c r="B24" s="97">
        <v>1</v>
      </c>
      <c r="C24" s="97">
        <f t="shared" si="5"/>
        <v>167.5</v>
      </c>
      <c r="D24" s="97">
        <v>158</v>
      </c>
      <c r="E24" s="97">
        <v>9.5</v>
      </c>
      <c r="F24" s="98">
        <v>899</v>
      </c>
      <c r="G24" s="98">
        <f t="shared" si="6"/>
        <v>5.6898734177215191</v>
      </c>
      <c r="H24" s="97">
        <f>ROUND(F24/D24*E24*2,2)</f>
        <v>108.11</v>
      </c>
      <c r="I24" s="98">
        <f t="shared" si="1"/>
        <v>134.15</v>
      </c>
    </row>
    <row r="25" spans="1:9" x14ac:dyDescent="0.25">
      <c r="A25" s="96" t="s">
        <v>134</v>
      </c>
      <c r="B25" s="97">
        <v>2</v>
      </c>
      <c r="C25" s="97">
        <f t="shared" si="5"/>
        <v>249.5</v>
      </c>
      <c r="D25" s="97">
        <v>158</v>
      </c>
      <c r="E25" s="97">
        <v>91.5</v>
      </c>
      <c r="F25" s="98">
        <v>835</v>
      </c>
      <c r="G25" s="98">
        <f>SUM(F25/D25)</f>
        <v>5.2848101265822782</v>
      </c>
      <c r="H25" s="48">
        <f>ROUND(F25/D25*E25*2,2)</f>
        <v>967.12</v>
      </c>
      <c r="I25" s="98">
        <f t="shared" si="1"/>
        <v>1200.0999999999999</v>
      </c>
    </row>
    <row r="26" spans="1:9" x14ac:dyDescent="0.25">
      <c r="A26" s="96" t="s">
        <v>142</v>
      </c>
      <c r="B26" s="97">
        <v>1</v>
      </c>
      <c r="C26" s="97">
        <f t="shared" ref="C26:C29" si="7">SUM(D26:E26)</f>
        <v>242</v>
      </c>
      <c r="D26" s="97">
        <v>158</v>
      </c>
      <c r="E26" s="97">
        <v>84</v>
      </c>
      <c r="F26" s="98">
        <v>1917</v>
      </c>
      <c r="G26" s="98">
        <f t="shared" ref="G26:G31" si="8">SUM(F26/D26)</f>
        <v>12.132911392405063</v>
      </c>
      <c r="H26" s="97">
        <f t="shared" ref="H26" si="9">ROUND(F26/D26*E26*2,2)</f>
        <v>2038.33</v>
      </c>
      <c r="I26" s="98">
        <f t="shared" si="1"/>
        <v>2529.36</v>
      </c>
    </row>
    <row r="27" spans="1:9" x14ac:dyDescent="0.25">
      <c r="A27" s="96" t="s">
        <v>130</v>
      </c>
      <c r="B27" s="97">
        <v>1</v>
      </c>
      <c r="C27" s="97">
        <f t="shared" si="7"/>
        <v>167</v>
      </c>
      <c r="D27" s="97">
        <v>158</v>
      </c>
      <c r="E27" s="97">
        <v>9</v>
      </c>
      <c r="F27" s="98">
        <v>1647</v>
      </c>
      <c r="G27" s="98">
        <f t="shared" si="8"/>
        <v>10.424050632911392</v>
      </c>
      <c r="H27" s="48">
        <f>ROUND(F27/D27*E27*2,2)</f>
        <v>187.63</v>
      </c>
      <c r="I27" s="98">
        <f t="shared" si="1"/>
        <v>232.83</v>
      </c>
    </row>
    <row r="28" spans="1:9" x14ac:dyDescent="0.25">
      <c r="A28" s="96" t="s">
        <v>131</v>
      </c>
      <c r="B28" s="97">
        <v>2</v>
      </c>
      <c r="C28" s="97">
        <f t="shared" si="7"/>
        <v>179</v>
      </c>
      <c r="D28" s="97">
        <v>158</v>
      </c>
      <c r="E28" s="97">
        <v>21</v>
      </c>
      <c r="F28" s="98">
        <v>1382</v>
      </c>
      <c r="G28" s="98">
        <f t="shared" si="8"/>
        <v>8.7468354430379751</v>
      </c>
      <c r="H28" s="97">
        <f t="shared" ref="H28:H37" si="10">ROUND(F28/D28*E28*2,2)</f>
        <v>367.37</v>
      </c>
      <c r="I28" s="98">
        <f t="shared" si="1"/>
        <v>455.87</v>
      </c>
    </row>
    <row r="29" spans="1:9" ht="33" x14ac:dyDescent="0.25">
      <c r="A29" s="96" t="s">
        <v>132</v>
      </c>
      <c r="B29" s="97">
        <v>7</v>
      </c>
      <c r="C29" s="97">
        <f t="shared" si="7"/>
        <v>227</v>
      </c>
      <c r="D29" s="97">
        <v>158</v>
      </c>
      <c r="E29" s="97">
        <v>69</v>
      </c>
      <c r="F29" s="98">
        <v>1287</v>
      </c>
      <c r="G29" s="98">
        <f t="shared" si="8"/>
        <v>8.1455696202531644</v>
      </c>
      <c r="H29" s="97">
        <f t="shared" si="10"/>
        <v>1124.0899999999999</v>
      </c>
      <c r="I29" s="98">
        <f t="shared" si="1"/>
        <v>1394.88</v>
      </c>
    </row>
    <row r="30" spans="1:9" ht="33" x14ac:dyDescent="0.25">
      <c r="A30" s="96" t="s">
        <v>133</v>
      </c>
      <c r="B30" s="97">
        <v>12</v>
      </c>
      <c r="C30" s="97">
        <f>SUM(D30:E30)</f>
        <v>303</v>
      </c>
      <c r="D30" s="97">
        <v>158</v>
      </c>
      <c r="E30" s="97">
        <v>145</v>
      </c>
      <c r="F30" s="98">
        <v>1190</v>
      </c>
      <c r="G30" s="98">
        <f t="shared" si="8"/>
        <v>7.5316455696202533</v>
      </c>
      <c r="H30" s="97">
        <f t="shared" si="10"/>
        <v>2184.1799999999998</v>
      </c>
      <c r="I30" s="98">
        <f t="shared" si="1"/>
        <v>2710.35</v>
      </c>
    </row>
    <row r="31" spans="1:9" x14ac:dyDescent="0.25">
      <c r="A31" s="96" t="s">
        <v>134</v>
      </c>
      <c r="B31" s="97">
        <v>4</v>
      </c>
      <c r="C31" s="97">
        <f>SUM(D31:E31)</f>
        <v>220</v>
      </c>
      <c r="D31" s="97">
        <v>158</v>
      </c>
      <c r="E31" s="97">
        <v>62</v>
      </c>
      <c r="F31" s="98">
        <v>1155</v>
      </c>
      <c r="G31" s="98">
        <f t="shared" si="8"/>
        <v>7.3101265822784809</v>
      </c>
      <c r="H31" s="97">
        <f t="shared" si="10"/>
        <v>906.46</v>
      </c>
      <c r="I31" s="98">
        <f t="shared" si="1"/>
        <v>1124.83</v>
      </c>
    </row>
    <row r="32" spans="1:9" x14ac:dyDescent="0.25">
      <c r="A32" s="99" t="s">
        <v>136</v>
      </c>
      <c r="B32" s="97">
        <v>1</v>
      </c>
      <c r="C32" s="97">
        <f t="shared" ref="C32:C37" si="11">SUM(D32:E32)</f>
        <v>172</v>
      </c>
      <c r="D32" s="97">
        <v>158</v>
      </c>
      <c r="E32" s="97">
        <v>14</v>
      </c>
      <c r="F32" s="98">
        <v>1115</v>
      </c>
      <c r="G32" s="98">
        <f t="shared" ref="G32:G37" si="12">SUM(F32/D32)</f>
        <v>7.056962025316456</v>
      </c>
      <c r="H32" s="97">
        <f t="shared" si="10"/>
        <v>197.59</v>
      </c>
      <c r="I32" s="98">
        <f t="shared" si="1"/>
        <v>245.19</v>
      </c>
    </row>
    <row r="33" spans="1:9" ht="33" x14ac:dyDescent="0.25">
      <c r="A33" s="100" t="s">
        <v>137</v>
      </c>
      <c r="B33" s="97">
        <v>2</v>
      </c>
      <c r="C33" s="97">
        <f t="shared" si="11"/>
        <v>194</v>
      </c>
      <c r="D33" s="97">
        <v>158</v>
      </c>
      <c r="E33" s="97">
        <v>36</v>
      </c>
      <c r="F33" s="98">
        <v>1015</v>
      </c>
      <c r="G33" s="98">
        <f t="shared" si="12"/>
        <v>6.424050632911392</v>
      </c>
      <c r="H33" s="97">
        <f t="shared" si="10"/>
        <v>462.53</v>
      </c>
      <c r="I33" s="98">
        <f t="shared" si="1"/>
        <v>573.95000000000005</v>
      </c>
    </row>
    <row r="34" spans="1:9" ht="33" x14ac:dyDescent="0.25">
      <c r="A34" s="96" t="s">
        <v>138</v>
      </c>
      <c r="B34" s="97">
        <v>7</v>
      </c>
      <c r="C34" s="97">
        <f t="shared" si="11"/>
        <v>232</v>
      </c>
      <c r="D34" s="97">
        <v>158</v>
      </c>
      <c r="E34" s="97">
        <v>74</v>
      </c>
      <c r="F34" s="98">
        <v>996</v>
      </c>
      <c r="G34" s="98">
        <f t="shared" si="12"/>
        <v>6.3037974683544302</v>
      </c>
      <c r="H34" s="97">
        <f>ROUND(F34/D34*E34*2,2)</f>
        <v>932.96</v>
      </c>
      <c r="I34" s="98">
        <f t="shared" si="1"/>
        <v>1157.71</v>
      </c>
    </row>
    <row r="35" spans="1:9" x14ac:dyDescent="0.25">
      <c r="A35" s="96" t="s">
        <v>139</v>
      </c>
      <c r="B35" s="97">
        <v>6</v>
      </c>
      <c r="C35" s="97">
        <f t="shared" si="11"/>
        <v>232</v>
      </c>
      <c r="D35" s="97">
        <v>158</v>
      </c>
      <c r="E35" s="97">
        <v>74</v>
      </c>
      <c r="F35" s="98">
        <v>990</v>
      </c>
      <c r="G35" s="98">
        <f t="shared" si="12"/>
        <v>6.2658227848101262</v>
      </c>
      <c r="H35" s="97">
        <f t="shared" si="10"/>
        <v>927.34</v>
      </c>
      <c r="I35" s="98">
        <f t="shared" si="1"/>
        <v>1150.74</v>
      </c>
    </row>
    <row r="36" spans="1:9" x14ac:dyDescent="0.25">
      <c r="A36" s="102" t="s">
        <v>141</v>
      </c>
      <c r="B36" s="97">
        <v>1</v>
      </c>
      <c r="C36" s="97">
        <f t="shared" si="11"/>
        <v>169</v>
      </c>
      <c r="D36" s="97">
        <v>158</v>
      </c>
      <c r="E36" s="97">
        <v>11</v>
      </c>
      <c r="F36" s="98">
        <v>899</v>
      </c>
      <c r="G36" s="98">
        <f t="shared" si="12"/>
        <v>5.6898734177215191</v>
      </c>
      <c r="H36" s="97">
        <f t="shared" si="10"/>
        <v>125.18</v>
      </c>
      <c r="I36" s="98">
        <f t="shared" si="1"/>
        <v>155.34</v>
      </c>
    </row>
    <row r="37" spans="1:9" x14ac:dyDescent="0.25">
      <c r="A37" s="96" t="s">
        <v>134</v>
      </c>
      <c r="B37" s="97">
        <v>1</v>
      </c>
      <c r="C37" s="97">
        <f t="shared" si="11"/>
        <v>168</v>
      </c>
      <c r="D37" s="97">
        <v>158</v>
      </c>
      <c r="E37" s="97">
        <v>10</v>
      </c>
      <c r="F37" s="98">
        <v>835</v>
      </c>
      <c r="G37" s="98">
        <f t="shared" si="12"/>
        <v>5.2848101265822782</v>
      </c>
      <c r="H37" s="97">
        <f t="shared" si="10"/>
        <v>105.7</v>
      </c>
      <c r="I37" s="98">
        <f t="shared" si="1"/>
        <v>131.16</v>
      </c>
    </row>
    <row r="39" spans="1:9" s="2" customFormat="1" x14ac:dyDescent="0.25">
      <c r="A39" s="13" t="s">
        <v>2</v>
      </c>
      <c r="B39" s="14"/>
      <c r="C39" s="14"/>
      <c r="D39" s="14"/>
      <c r="E39" s="14"/>
      <c r="F39" s="14"/>
      <c r="G39" s="14"/>
      <c r="I39" s="14"/>
    </row>
    <row r="40" spans="1:9" s="2" customFormat="1" ht="48.75" customHeight="1" x14ac:dyDescent="0.25">
      <c r="A40" s="139" t="s">
        <v>6</v>
      </c>
      <c r="B40" s="139"/>
      <c r="C40" s="139"/>
      <c r="D40" s="139"/>
      <c r="E40" s="139"/>
      <c r="F40" s="12"/>
      <c r="G40" s="12"/>
      <c r="I40" s="12"/>
    </row>
    <row r="41" spans="1:9" s="2" customFormat="1" ht="18" customHeight="1" x14ac:dyDescent="0.25">
      <c r="A41" s="22" t="s">
        <v>8</v>
      </c>
      <c r="D41" s="14"/>
      <c r="E41" s="14"/>
      <c r="F41" s="14"/>
      <c r="G41" s="14"/>
      <c r="H41" s="14"/>
      <c r="I41" s="14"/>
    </row>
    <row r="42" spans="1:9" s="47" customFormat="1" ht="15" x14ac:dyDescent="0.25">
      <c r="A42" s="33" t="s">
        <v>112</v>
      </c>
      <c r="B42" s="34"/>
      <c r="C42" s="34"/>
      <c r="D42" s="33"/>
      <c r="E42" s="33"/>
      <c r="F42" s="33"/>
      <c r="G42" s="33"/>
      <c r="H42" s="33"/>
      <c r="I42" s="33"/>
    </row>
    <row r="43" spans="1:9" s="47" customFormat="1" ht="15" x14ac:dyDescent="0.25">
      <c r="A43" s="33" t="s">
        <v>113</v>
      </c>
      <c r="B43" s="34"/>
      <c r="C43" s="34"/>
      <c r="D43" s="33"/>
      <c r="E43" s="33"/>
      <c r="F43" s="33"/>
      <c r="G43" s="33"/>
      <c r="H43" s="33"/>
      <c r="I43" s="33"/>
    </row>
    <row r="44" spans="1:9" s="2" customFormat="1" ht="18" customHeight="1" x14ac:dyDescent="0.25">
      <c r="A44" s="14"/>
      <c r="B44" s="22"/>
      <c r="C44" s="22"/>
      <c r="D44" s="14"/>
      <c r="E44" s="14"/>
      <c r="F44" s="14"/>
      <c r="G44" s="14"/>
      <c r="H44" s="14"/>
      <c r="I44" s="14"/>
    </row>
    <row r="45" spans="1:9" s="2" customFormat="1" ht="18" customHeight="1" x14ac:dyDescent="0.3">
      <c r="A45" s="14" t="s">
        <v>25</v>
      </c>
      <c r="B45" s="22"/>
      <c r="C45" s="22"/>
      <c r="D45" s="14"/>
      <c r="E45" s="14"/>
      <c r="F45" s="14"/>
      <c r="G45" s="14"/>
      <c r="H45" s="14"/>
      <c r="I45" s="14"/>
    </row>
    <row r="46" spans="1:9" s="2" customFormat="1" ht="18" customHeight="1" x14ac:dyDescent="0.25">
      <c r="A46" s="14"/>
      <c r="B46" s="22"/>
      <c r="C46" s="22"/>
      <c r="D46" s="14"/>
      <c r="E46" s="14"/>
      <c r="F46" s="14"/>
      <c r="G46" s="14"/>
      <c r="H46" s="14"/>
      <c r="I46" s="14"/>
    </row>
    <row r="47" spans="1:9" s="2" customFormat="1" ht="37.5" customHeight="1" x14ac:dyDescent="0.25">
      <c r="A47" s="161" t="s">
        <v>12</v>
      </c>
      <c r="B47" s="161"/>
      <c r="C47" s="161"/>
      <c r="D47" s="161"/>
      <c r="E47" s="161"/>
      <c r="F47" s="161"/>
      <c r="G47" s="161"/>
      <c r="H47" s="161"/>
      <c r="I47" s="161"/>
    </row>
    <row r="48" spans="1:9" s="2" customFormat="1" ht="18" customHeight="1" x14ac:dyDescent="0.25">
      <c r="A48" s="162" t="s">
        <v>18</v>
      </c>
      <c r="B48" s="162"/>
      <c r="C48" s="162"/>
      <c r="D48" s="162"/>
      <c r="E48" s="162"/>
      <c r="F48" s="162"/>
      <c r="G48" s="162"/>
      <c r="H48" s="162"/>
      <c r="I48" s="162"/>
    </row>
    <row r="49" spans="1:9" s="2" customFormat="1" x14ac:dyDescent="0.25">
      <c r="A49" s="43"/>
      <c r="B49" s="43"/>
      <c r="C49" s="43"/>
      <c r="D49" s="43"/>
      <c r="E49" s="43"/>
      <c r="F49" s="43"/>
      <c r="G49" s="43"/>
      <c r="H49" s="43"/>
      <c r="I49" s="43"/>
    </row>
    <row r="50" spans="1:9" s="2" customFormat="1" x14ac:dyDescent="0.25"/>
    <row r="51" spans="1:9" s="2" customFormat="1" x14ac:dyDescent="0.25">
      <c r="A51" s="2" t="s">
        <v>4</v>
      </c>
    </row>
    <row r="52" spans="1:9" s="2" customFormat="1" ht="18" customHeight="1" x14ac:dyDescent="0.25"/>
  </sheetData>
  <mergeCells count="15">
    <mergeCell ref="F1:I1"/>
    <mergeCell ref="E9:E10"/>
    <mergeCell ref="A40:E40"/>
    <mergeCell ref="A47:I47"/>
    <mergeCell ref="A48:I48"/>
    <mergeCell ref="A3:I3"/>
    <mergeCell ref="A8:A10"/>
    <mergeCell ref="B8:B10"/>
    <mergeCell ref="C8:E8"/>
    <mergeCell ref="F8:F10"/>
    <mergeCell ref="G8:G10"/>
    <mergeCell ref="H8:H10"/>
    <mergeCell ref="I8:I10"/>
    <mergeCell ref="C9:C10"/>
    <mergeCell ref="D9:D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48730-4145-458E-95EB-5C732A05D60D}">
  <sheetPr>
    <tabColor theme="7" tint="0.59999389629810485"/>
  </sheetPr>
  <dimension ref="A1:I40"/>
  <sheetViews>
    <sheetView zoomScale="90" zoomScaleNormal="90" workbookViewId="0">
      <selection activeCell="O8" sqref="O8"/>
    </sheetView>
  </sheetViews>
  <sheetFormatPr defaultRowHeight="15" x14ac:dyDescent="0.25"/>
  <cols>
    <col min="1" max="1" width="60.140625" customWidth="1"/>
    <col min="2" max="2" width="13.28515625" customWidth="1"/>
    <col min="4" max="4" width="12.85546875" customWidth="1"/>
    <col min="5" max="5" width="13.140625" customWidth="1"/>
    <col min="6" max="6" width="15" customWidth="1"/>
    <col min="7" max="7" width="18.7109375" customWidth="1"/>
    <col min="8" max="8" width="20.140625" customWidth="1"/>
    <col min="9" max="9" width="18.28515625" customWidth="1"/>
  </cols>
  <sheetData>
    <row r="1" spans="1:9" ht="51.75" customHeight="1" x14ac:dyDescent="0.25">
      <c r="G1" s="176" t="s">
        <v>228</v>
      </c>
      <c r="H1" s="177"/>
      <c r="I1" s="177"/>
    </row>
    <row r="3" spans="1:9" s="48" customFormat="1" ht="36" customHeight="1" x14ac:dyDescent="0.25">
      <c r="A3" s="170" t="s">
        <v>123</v>
      </c>
      <c r="B3" s="170"/>
      <c r="C3" s="170"/>
      <c r="D3" s="170"/>
      <c r="E3" s="170"/>
      <c r="F3" s="170"/>
      <c r="G3" s="170"/>
      <c r="H3" s="170"/>
      <c r="I3" s="170"/>
    </row>
    <row r="4" spans="1:9" s="48" customFormat="1" ht="16.5" x14ac:dyDescent="0.25"/>
    <row r="5" spans="1:9" s="48" customFormat="1" ht="16.5" x14ac:dyDescent="0.25">
      <c r="A5" s="48" t="s">
        <v>150</v>
      </c>
    </row>
    <row r="6" spans="1:9" s="48" customFormat="1" ht="16.5" x14ac:dyDescent="0.25">
      <c r="A6" s="42" t="s">
        <v>160</v>
      </c>
    </row>
    <row r="7" spans="1:9" s="48" customFormat="1" ht="16.5" x14ac:dyDescent="0.25">
      <c r="E7" s="92"/>
      <c r="H7" s="93"/>
    </row>
    <row r="8" spans="1:9" s="48" customFormat="1" ht="60.75" customHeight="1" x14ac:dyDescent="0.25">
      <c r="A8" s="171"/>
      <c r="B8" s="171" t="s">
        <v>17</v>
      </c>
      <c r="C8" s="169" t="s">
        <v>19</v>
      </c>
      <c r="D8" s="169"/>
      <c r="E8" s="169"/>
      <c r="F8" s="169" t="s">
        <v>10</v>
      </c>
      <c r="G8" s="169" t="s">
        <v>148</v>
      </c>
      <c r="H8" s="172" t="s">
        <v>20</v>
      </c>
      <c r="I8" s="173" t="s">
        <v>7</v>
      </c>
    </row>
    <row r="9" spans="1:9" s="48" customFormat="1" ht="60.75" customHeight="1" x14ac:dyDescent="0.25">
      <c r="A9" s="171"/>
      <c r="B9" s="171"/>
      <c r="C9" s="174" t="s">
        <v>119</v>
      </c>
      <c r="D9" s="174" t="s">
        <v>149</v>
      </c>
      <c r="E9" s="169" t="s">
        <v>26</v>
      </c>
      <c r="F9" s="169"/>
      <c r="G9" s="169"/>
      <c r="H9" s="172"/>
      <c r="I9" s="173"/>
    </row>
    <row r="10" spans="1:9" s="48" customFormat="1" ht="37.5" customHeight="1" x14ac:dyDescent="0.25">
      <c r="A10" s="171"/>
      <c r="B10" s="171"/>
      <c r="C10" s="175"/>
      <c r="D10" s="175"/>
      <c r="E10" s="169"/>
      <c r="F10" s="169"/>
      <c r="G10" s="169"/>
      <c r="H10" s="172"/>
      <c r="I10" s="173"/>
    </row>
    <row r="11" spans="1:9" s="48" customFormat="1" ht="16.5" x14ac:dyDescent="0.25">
      <c r="A11" s="94">
        <v>1</v>
      </c>
      <c r="B11" s="94">
        <v>6</v>
      </c>
      <c r="C11" s="94" t="s">
        <v>21</v>
      </c>
      <c r="D11" s="94">
        <v>8</v>
      </c>
      <c r="E11" s="94">
        <v>9</v>
      </c>
      <c r="F11" s="94">
        <v>11</v>
      </c>
      <c r="G11" s="94">
        <v>12</v>
      </c>
      <c r="H11" s="94">
        <v>13</v>
      </c>
      <c r="I11" s="94" t="s">
        <v>22</v>
      </c>
    </row>
    <row r="12" spans="1:9" s="48" customFormat="1" ht="16.5" x14ac:dyDescent="0.25">
      <c r="A12" s="95" t="s">
        <v>0</v>
      </c>
      <c r="B12" s="103">
        <f>SUM(B13:B26)</f>
        <v>104</v>
      </c>
      <c r="C12" s="103"/>
      <c r="D12" s="103"/>
      <c r="E12" s="103">
        <f t="shared" ref="E12:I12" si="0">SUM(E13:E26)</f>
        <v>5109.5</v>
      </c>
      <c r="F12" s="103"/>
      <c r="G12" s="103"/>
      <c r="H12" s="104">
        <f t="shared" si="0"/>
        <v>75054.200000000012</v>
      </c>
      <c r="I12" s="104">
        <f t="shared" si="0"/>
        <v>92759.48</v>
      </c>
    </row>
    <row r="13" spans="1:9" ht="16.5" x14ac:dyDescent="0.25">
      <c r="A13" s="96" t="s">
        <v>142</v>
      </c>
      <c r="B13" s="97">
        <v>1</v>
      </c>
      <c r="C13" s="97">
        <f t="shared" ref="C13" si="1">SUM(D13:E13)</f>
        <v>230.5</v>
      </c>
      <c r="D13" s="97">
        <v>160</v>
      </c>
      <c r="E13" s="97">
        <v>70.5</v>
      </c>
      <c r="F13" s="98">
        <v>1917</v>
      </c>
      <c r="G13" s="98">
        <f t="shared" ref="G13" si="2">SUM(F13/D13)</f>
        <v>11.981249999999999</v>
      </c>
      <c r="H13" s="97">
        <f t="shared" ref="H13" si="3">ROUND(F13/D13*E13*2,2)</f>
        <v>1689.36</v>
      </c>
      <c r="I13" s="98">
        <f>ROUND(H13*1.2359,2)</f>
        <v>2087.88</v>
      </c>
    </row>
    <row r="14" spans="1:9" ht="16.5" x14ac:dyDescent="0.25">
      <c r="A14" s="96" t="s">
        <v>130</v>
      </c>
      <c r="B14" s="97">
        <v>2</v>
      </c>
      <c r="C14" s="97">
        <f t="shared" ref="C14:C17" si="4">SUM(D14:E14)</f>
        <v>295</v>
      </c>
      <c r="D14" s="97">
        <v>160</v>
      </c>
      <c r="E14" s="97">
        <v>135</v>
      </c>
      <c r="F14" s="98">
        <v>1647</v>
      </c>
      <c r="G14" s="98">
        <f t="shared" ref="G14:G18" si="5">SUM(F14/D14)</f>
        <v>10.293749999999999</v>
      </c>
      <c r="H14" s="97">
        <f>ROUND(F14/D14*E14*2,2)</f>
        <v>2779.31</v>
      </c>
      <c r="I14" s="98">
        <f t="shared" ref="I14:I23" si="6">ROUND(H14*1.2359,2)</f>
        <v>3434.95</v>
      </c>
    </row>
    <row r="15" spans="1:9" ht="16.5" x14ac:dyDescent="0.25">
      <c r="A15" s="96" t="s">
        <v>156</v>
      </c>
      <c r="B15" s="97">
        <v>2</v>
      </c>
      <c r="C15" s="97">
        <f t="shared" si="4"/>
        <v>189</v>
      </c>
      <c r="D15" s="97">
        <v>160</v>
      </c>
      <c r="E15" s="97">
        <v>29</v>
      </c>
      <c r="F15" s="98">
        <v>1442</v>
      </c>
      <c r="G15" s="98">
        <f t="shared" si="5"/>
        <v>9.0124999999999993</v>
      </c>
      <c r="H15" s="48">
        <f>ROUND(F15/D15*E15*2,2)</f>
        <v>522.73</v>
      </c>
      <c r="I15" s="98">
        <f t="shared" si="6"/>
        <v>646.04</v>
      </c>
    </row>
    <row r="16" spans="1:9" ht="16.5" x14ac:dyDescent="0.25">
      <c r="A16" s="96" t="s">
        <v>131</v>
      </c>
      <c r="B16" s="97">
        <v>8</v>
      </c>
      <c r="C16" s="97">
        <f t="shared" si="4"/>
        <v>403</v>
      </c>
      <c r="D16" s="97">
        <v>160</v>
      </c>
      <c r="E16" s="97">
        <v>243</v>
      </c>
      <c r="F16" s="98">
        <v>1382</v>
      </c>
      <c r="G16" s="98">
        <f t="shared" si="5"/>
        <v>8.6374999999999993</v>
      </c>
      <c r="H16" s="97">
        <f t="shared" ref="H16:H23" si="7">ROUND(F16/D16*E16*2,2)</f>
        <v>4197.83</v>
      </c>
      <c r="I16" s="98">
        <f t="shared" si="6"/>
        <v>5188.1000000000004</v>
      </c>
    </row>
    <row r="17" spans="1:9" ht="33" x14ac:dyDescent="0.25">
      <c r="A17" s="96" t="s">
        <v>132</v>
      </c>
      <c r="B17" s="97">
        <v>13</v>
      </c>
      <c r="C17" s="97">
        <f t="shared" si="4"/>
        <v>800.5</v>
      </c>
      <c r="D17" s="97">
        <v>160</v>
      </c>
      <c r="E17" s="97">
        <v>640.5</v>
      </c>
      <c r="F17" s="98">
        <v>1287</v>
      </c>
      <c r="G17" s="98">
        <f t="shared" si="5"/>
        <v>8.0437499999999993</v>
      </c>
      <c r="H17" s="97">
        <f t="shared" si="7"/>
        <v>10304.040000000001</v>
      </c>
      <c r="I17" s="98">
        <f t="shared" si="6"/>
        <v>12734.76</v>
      </c>
    </row>
    <row r="18" spans="1:9" ht="33" x14ac:dyDescent="0.25">
      <c r="A18" s="96" t="s">
        <v>157</v>
      </c>
      <c r="B18" s="97">
        <v>42</v>
      </c>
      <c r="C18" s="97">
        <f>SUM(D18:E18)</f>
        <v>2494.5</v>
      </c>
      <c r="D18" s="97">
        <v>160</v>
      </c>
      <c r="E18" s="97">
        <v>2334.5</v>
      </c>
      <c r="F18" s="98">
        <v>1190</v>
      </c>
      <c r="G18" s="98">
        <f t="shared" si="5"/>
        <v>7.4375</v>
      </c>
      <c r="H18" s="97">
        <f t="shared" si="7"/>
        <v>34725.69</v>
      </c>
      <c r="I18" s="98">
        <f t="shared" si="6"/>
        <v>42917.48</v>
      </c>
    </row>
    <row r="19" spans="1:9" ht="16.5" x14ac:dyDescent="0.25">
      <c r="A19" s="96" t="s">
        <v>135</v>
      </c>
      <c r="B19" s="97">
        <v>3</v>
      </c>
      <c r="C19" s="97">
        <f t="shared" ref="C19" si="8">SUM(D19:E19)</f>
        <v>222</v>
      </c>
      <c r="D19" s="97">
        <v>160</v>
      </c>
      <c r="E19" s="97">
        <v>62</v>
      </c>
      <c r="F19" s="98">
        <v>1150</v>
      </c>
      <c r="G19" s="98">
        <f t="shared" ref="G19:G23" si="9">SUM(F19/D19)</f>
        <v>7.1875</v>
      </c>
      <c r="H19" s="97">
        <f t="shared" si="7"/>
        <v>891.25</v>
      </c>
      <c r="I19" s="98">
        <f t="shared" si="6"/>
        <v>1101.5</v>
      </c>
    </row>
    <row r="20" spans="1:9" ht="16.5" x14ac:dyDescent="0.25">
      <c r="A20" s="100" t="s">
        <v>158</v>
      </c>
      <c r="B20" s="97">
        <v>3</v>
      </c>
      <c r="C20" s="97">
        <f t="shared" ref="C20:C23" si="10">SUM(D20:E20)</f>
        <v>263</v>
      </c>
      <c r="D20" s="97">
        <v>160</v>
      </c>
      <c r="E20" s="97">
        <v>103</v>
      </c>
      <c r="F20" s="98">
        <v>1015</v>
      </c>
      <c r="G20" s="98">
        <f t="shared" si="9"/>
        <v>6.34375</v>
      </c>
      <c r="H20" s="97">
        <f t="shared" si="7"/>
        <v>1306.81</v>
      </c>
      <c r="I20" s="98">
        <f t="shared" si="6"/>
        <v>1615.09</v>
      </c>
    </row>
    <row r="21" spans="1:9" ht="16.5" x14ac:dyDescent="0.25">
      <c r="A21" s="96" t="s">
        <v>138</v>
      </c>
      <c r="B21" s="97">
        <v>21</v>
      </c>
      <c r="C21" s="97">
        <f t="shared" si="10"/>
        <v>1535</v>
      </c>
      <c r="D21" s="97">
        <v>160</v>
      </c>
      <c r="E21" s="97">
        <v>1375</v>
      </c>
      <c r="F21" s="98">
        <v>996</v>
      </c>
      <c r="G21" s="98">
        <f t="shared" si="9"/>
        <v>6.2249999999999996</v>
      </c>
      <c r="H21" s="97">
        <f t="shared" si="7"/>
        <v>17118.75</v>
      </c>
      <c r="I21" s="98">
        <f t="shared" si="6"/>
        <v>21157.06</v>
      </c>
    </row>
    <row r="22" spans="1:9" ht="16.5" x14ac:dyDescent="0.25">
      <c r="A22" s="102" t="s">
        <v>141</v>
      </c>
      <c r="B22" s="97">
        <v>1</v>
      </c>
      <c r="C22" s="97">
        <f t="shared" si="10"/>
        <v>172</v>
      </c>
      <c r="D22" s="97">
        <v>160</v>
      </c>
      <c r="E22" s="97">
        <v>12</v>
      </c>
      <c r="F22" s="98">
        <v>899</v>
      </c>
      <c r="G22" s="98">
        <f t="shared" si="9"/>
        <v>5.6187500000000004</v>
      </c>
      <c r="H22" s="97">
        <f t="shared" si="7"/>
        <v>134.85</v>
      </c>
      <c r="I22" s="98">
        <f t="shared" si="6"/>
        <v>166.66</v>
      </c>
    </row>
    <row r="23" spans="1:9" ht="16.5" x14ac:dyDescent="0.25">
      <c r="A23" s="96" t="s">
        <v>134</v>
      </c>
      <c r="B23" s="97">
        <v>1</v>
      </c>
      <c r="C23" s="97">
        <f t="shared" si="10"/>
        <v>191</v>
      </c>
      <c r="D23" s="97">
        <v>160</v>
      </c>
      <c r="E23" s="97">
        <v>31</v>
      </c>
      <c r="F23" s="98">
        <v>835</v>
      </c>
      <c r="G23" s="98">
        <f t="shared" si="9"/>
        <v>5.21875</v>
      </c>
      <c r="H23" s="48">
        <f t="shared" si="7"/>
        <v>323.56</v>
      </c>
      <c r="I23" s="98">
        <f t="shared" si="6"/>
        <v>399.89</v>
      </c>
    </row>
    <row r="24" spans="1:9" ht="16.5" x14ac:dyDescent="0.25">
      <c r="A24" s="96" t="s">
        <v>130</v>
      </c>
      <c r="B24" s="97">
        <v>1</v>
      </c>
      <c r="C24" s="97">
        <f t="shared" ref="C24" si="11">SUM(D24:E24)</f>
        <v>169</v>
      </c>
      <c r="D24" s="97">
        <v>160</v>
      </c>
      <c r="E24" s="97">
        <v>9</v>
      </c>
      <c r="F24" s="98">
        <v>1647</v>
      </c>
      <c r="G24" s="98">
        <f t="shared" ref="G24:G26" si="12">SUM(F24/D24)</f>
        <v>10.293749999999999</v>
      </c>
      <c r="H24" s="48">
        <f>ROUND(F24/D24*E24*2,2)</f>
        <v>185.29</v>
      </c>
      <c r="I24" s="98">
        <f t="shared" ref="I24:I26" si="13">ROUND(H24*1.2359,2)</f>
        <v>229</v>
      </c>
    </row>
    <row r="25" spans="1:9" ht="16.5" x14ac:dyDescent="0.25">
      <c r="A25" s="96" t="s">
        <v>159</v>
      </c>
      <c r="B25" s="97">
        <v>3</v>
      </c>
      <c r="C25" s="97">
        <f>SUM(D25:E25)</f>
        <v>187</v>
      </c>
      <c r="D25" s="97">
        <v>160</v>
      </c>
      <c r="E25" s="97">
        <v>27</v>
      </c>
      <c r="F25" s="98">
        <v>1190</v>
      </c>
      <c r="G25" s="98">
        <f t="shared" si="12"/>
        <v>7.4375</v>
      </c>
      <c r="H25" s="97">
        <f t="shared" ref="H25:H26" si="14">ROUND(F25/D25*E25*2,2)</f>
        <v>401.63</v>
      </c>
      <c r="I25" s="98">
        <f t="shared" si="13"/>
        <v>496.37</v>
      </c>
    </row>
    <row r="26" spans="1:9" ht="16.5" x14ac:dyDescent="0.25">
      <c r="A26" s="96" t="s">
        <v>139</v>
      </c>
      <c r="B26" s="97">
        <v>3</v>
      </c>
      <c r="C26" s="97">
        <f t="shared" ref="C26" si="15">SUM(D26:E26)</f>
        <v>198</v>
      </c>
      <c r="D26" s="97">
        <v>160</v>
      </c>
      <c r="E26" s="97">
        <v>38</v>
      </c>
      <c r="F26" s="98">
        <v>996</v>
      </c>
      <c r="G26" s="98">
        <f t="shared" si="12"/>
        <v>6.2249999999999996</v>
      </c>
      <c r="H26" s="97">
        <f t="shared" si="14"/>
        <v>473.1</v>
      </c>
      <c r="I26" s="98">
        <f t="shared" si="13"/>
        <v>584.70000000000005</v>
      </c>
    </row>
    <row r="28" spans="1:9" s="2" customFormat="1" ht="16.5" x14ac:dyDescent="0.25">
      <c r="A28" s="13" t="s">
        <v>2</v>
      </c>
      <c r="B28" s="14"/>
      <c r="C28" s="14"/>
      <c r="D28" s="14"/>
      <c r="E28" s="14"/>
      <c r="F28" s="14"/>
      <c r="G28" s="14"/>
      <c r="I28" s="14"/>
    </row>
    <row r="29" spans="1:9" s="2" customFormat="1" ht="48.75" customHeight="1" x14ac:dyDescent="0.25">
      <c r="A29" s="139" t="s">
        <v>6</v>
      </c>
      <c r="B29" s="139"/>
      <c r="C29" s="139"/>
      <c r="D29" s="139"/>
      <c r="E29" s="139"/>
      <c r="F29" s="12"/>
      <c r="G29" s="12"/>
      <c r="I29" s="12"/>
    </row>
    <row r="30" spans="1:9" s="2" customFormat="1" ht="18" customHeight="1" x14ac:dyDescent="0.25">
      <c r="A30" s="22" t="s">
        <v>8</v>
      </c>
      <c r="D30" s="14"/>
      <c r="E30" s="14"/>
      <c r="F30" s="14"/>
      <c r="G30" s="14"/>
      <c r="H30" s="14"/>
      <c r="I30" s="14"/>
    </row>
    <row r="31" spans="1:9" s="47" customFormat="1" x14ac:dyDescent="0.25">
      <c r="A31" s="33" t="s">
        <v>112</v>
      </c>
      <c r="B31" s="34"/>
      <c r="C31" s="34"/>
      <c r="D31" s="33"/>
      <c r="E31" s="33"/>
      <c r="F31" s="33"/>
      <c r="G31" s="33"/>
      <c r="H31" s="33"/>
      <c r="I31" s="33"/>
    </row>
    <row r="32" spans="1:9" s="47" customFormat="1" x14ac:dyDescent="0.25">
      <c r="A32" s="33" t="s">
        <v>113</v>
      </c>
      <c r="B32" s="34"/>
      <c r="C32" s="34"/>
      <c r="D32" s="33"/>
      <c r="E32" s="33"/>
      <c r="F32" s="33"/>
      <c r="G32" s="33"/>
      <c r="H32" s="33"/>
      <c r="I32" s="33"/>
    </row>
    <row r="33" spans="1:9" s="2" customFormat="1" ht="18" customHeight="1" x14ac:dyDescent="0.25">
      <c r="A33" s="14"/>
      <c r="B33" s="22"/>
      <c r="C33" s="22"/>
      <c r="D33" s="14"/>
      <c r="E33" s="14"/>
      <c r="F33" s="14"/>
      <c r="G33" s="14"/>
      <c r="H33" s="14"/>
      <c r="I33" s="14"/>
    </row>
    <row r="34" spans="1:9" s="2" customFormat="1" ht="18" customHeight="1" x14ac:dyDescent="0.3">
      <c r="A34" s="14" t="s">
        <v>25</v>
      </c>
      <c r="B34" s="22"/>
      <c r="C34" s="22"/>
      <c r="D34" s="14"/>
      <c r="E34" s="14"/>
      <c r="F34" s="14"/>
      <c r="G34" s="14"/>
      <c r="H34" s="14"/>
      <c r="I34" s="14"/>
    </row>
    <row r="35" spans="1:9" s="2" customFormat="1" ht="18" customHeight="1" x14ac:dyDescent="0.25">
      <c r="A35" s="14"/>
      <c r="B35" s="22"/>
      <c r="C35" s="22"/>
      <c r="D35" s="14"/>
      <c r="E35" s="14"/>
      <c r="F35" s="14"/>
      <c r="G35" s="14"/>
      <c r="H35" s="14"/>
      <c r="I35" s="14"/>
    </row>
    <row r="36" spans="1:9" s="2" customFormat="1" ht="37.5" customHeight="1" x14ac:dyDescent="0.25">
      <c r="A36" s="161" t="s">
        <v>12</v>
      </c>
      <c r="B36" s="161"/>
      <c r="C36" s="161"/>
      <c r="D36" s="161"/>
      <c r="E36" s="161"/>
      <c r="F36" s="161"/>
      <c r="G36" s="161"/>
      <c r="H36" s="161"/>
      <c r="I36" s="161"/>
    </row>
    <row r="37" spans="1:9" s="2" customFormat="1" ht="18" customHeight="1" x14ac:dyDescent="0.25">
      <c r="A37" s="162" t="s">
        <v>18</v>
      </c>
      <c r="B37" s="162"/>
      <c r="C37" s="162"/>
      <c r="D37" s="162"/>
      <c r="E37" s="162"/>
      <c r="F37" s="162"/>
      <c r="G37" s="162"/>
      <c r="H37" s="162"/>
      <c r="I37" s="162"/>
    </row>
    <row r="38" spans="1:9" s="2" customFormat="1" ht="16.5" x14ac:dyDescent="0.25">
      <c r="A38" s="43"/>
      <c r="B38" s="43"/>
      <c r="C38" s="43"/>
      <c r="D38" s="43"/>
      <c r="E38" s="43"/>
      <c r="F38" s="43"/>
      <c r="G38" s="43"/>
      <c r="H38" s="43"/>
      <c r="I38" s="43"/>
    </row>
    <row r="39" spans="1:9" s="2" customFormat="1" ht="16.5" x14ac:dyDescent="0.25"/>
    <row r="40" spans="1:9" s="2" customFormat="1" ht="16.5" x14ac:dyDescent="0.25">
      <c r="A40" s="2" t="s">
        <v>4</v>
      </c>
    </row>
  </sheetData>
  <mergeCells count="15">
    <mergeCell ref="G1:I1"/>
    <mergeCell ref="E9:E10"/>
    <mergeCell ref="A29:E29"/>
    <mergeCell ref="A36:I36"/>
    <mergeCell ref="A37:I37"/>
    <mergeCell ref="A3:I3"/>
    <mergeCell ref="A8:A10"/>
    <mergeCell ref="B8:B10"/>
    <mergeCell ref="C8:E8"/>
    <mergeCell ref="F8:F10"/>
    <mergeCell ref="G8:G10"/>
    <mergeCell ref="H8:H10"/>
    <mergeCell ref="I8:I10"/>
    <mergeCell ref="C9:C10"/>
    <mergeCell ref="D9:D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24B1B-55E2-4A57-AD19-B47CD00E710E}">
  <sheetPr>
    <tabColor theme="7" tint="0.59999389629810485"/>
  </sheetPr>
  <dimension ref="A1:I47"/>
  <sheetViews>
    <sheetView zoomScale="80" zoomScaleNormal="80" workbookViewId="0">
      <selection activeCell="K8" sqref="K8"/>
    </sheetView>
  </sheetViews>
  <sheetFormatPr defaultRowHeight="15" x14ac:dyDescent="0.25"/>
  <cols>
    <col min="1" max="1" width="47.140625" customWidth="1"/>
    <col min="2" max="2" width="14.28515625" customWidth="1"/>
    <col min="3" max="3" width="11" customWidth="1"/>
    <col min="4" max="4" width="10.7109375" customWidth="1"/>
    <col min="5" max="5" width="12.140625" customWidth="1"/>
    <col min="6" max="6" width="13.28515625" customWidth="1"/>
    <col min="7" max="7" width="17.42578125" customWidth="1"/>
    <col min="8" max="8" width="21.28515625" customWidth="1"/>
    <col min="9" max="9" width="15.7109375" customWidth="1"/>
  </cols>
  <sheetData>
    <row r="1" spans="1:9" ht="59.25" customHeight="1" x14ac:dyDescent="0.25">
      <c r="G1" s="149" t="s">
        <v>230</v>
      </c>
      <c r="H1" s="149"/>
      <c r="I1" s="149"/>
    </row>
    <row r="2" spans="1:9" ht="16.5" x14ac:dyDescent="0.25">
      <c r="I2" s="48"/>
    </row>
    <row r="3" spans="1:9" s="48" customFormat="1" ht="36" customHeight="1" x14ac:dyDescent="0.25">
      <c r="A3" s="170" t="s">
        <v>123</v>
      </c>
      <c r="B3" s="170"/>
      <c r="C3" s="170"/>
      <c r="D3" s="170"/>
      <c r="E3" s="170"/>
      <c r="F3" s="170"/>
      <c r="G3" s="170"/>
      <c r="H3" s="170"/>
      <c r="I3" s="170"/>
    </row>
    <row r="4" spans="1:9" s="48" customFormat="1" ht="16.5" x14ac:dyDescent="0.25"/>
    <row r="5" spans="1:9" s="48" customFormat="1" ht="16.5" x14ac:dyDescent="0.25">
      <c r="A5" s="48" t="s">
        <v>150</v>
      </c>
    </row>
    <row r="6" spans="1:9" s="48" customFormat="1" ht="16.5" x14ac:dyDescent="0.25">
      <c r="A6" s="42" t="s">
        <v>220</v>
      </c>
    </row>
    <row r="7" spans="1:9" s="48" customFormat="1" ht="16.5" x14ac:dyDescent="0.25">
      <c r="E7" s="92"/>
      <c r="H7" s="93"/>
    </row>
    <row r="8" spans="1:9" s="48" customFormat="1" ht="60.75" customHeight="1" x14ac:dyDescent="0.25">
      <c r="A8" s="171"/>
      <c r="B8" s="171" t="s">
        <v>17</v>
      </c>
      <c r="C8" s="169" t="s">
        <v>19</v>
      </c>
      <c r="D8" s="169"/>
      <c r="E8" s="169"/>
      <c r="F8" s="169" t="s">
        <v>10</v>
      </c>
      <c r="G8" s="169" t="s">
        <v>148</v>
      </c>
      <c r="H8" s="172" t="s">
        <v>20</v>
      </c>
      <c r="I8" s="173" t="s">
        <v>7</v>
      </c>
    </row>
    <row r="9" spans="1:9" s="48" customFormat="1" ht="60.75" customHeight="1" x14ac:dyDescent="0.25">
      <c r="A9" s="171"/>
      <c r="B9" s="171"/>
      <c r="C9" s="174" t="s">
        <v>119</v>
      </c>
      <c r="D9" s="174" t="s">
        <v>149</v>
      </c>
      <c r="E9" s="169" t="s">
        <v>26</v>
      </c>
      <c r="F9" s="169"/>
      <c r="G9" s="169"/>
      <c r="H9" s="172"/>
      <c r="I9" s="173"/>
    </row>
    <row r="10" spans="1:9" s="48" customFormat="1" ht="37.5" customHeight="1" x14ac:dyDescent="0.25">
      <c r="A10" s="171"/>
      <c r="B10" s="171"/>
      <c r="C10" s="175"/>
      <c r="D10" s="175"/>
      <c r="E10" s="169"/>
      <c r="F10" s="169"/>
      <c r="G10" s="169"/>
      <c r="H10" s="172"/>
      <c r="I10" s="173"/>
    </row>
    <row r="11" spans="1:9" s="48" customFormat="1" ht="33" x14ac:dyDescent="0.25">
      <c r="A11" s="94">
        <v>1</v>
      </c>
      <c r="B11" s="94">
        <v>6</v>
      </c>
      <c r="C11" s="94" t="s">
        <v>21</v>
      </c>
      <c r="D11" s="94">
        <v>8</v>
      </c>
      <c r="E11" s="94">
        <v>9</v>
      </c>
      <c r="F11" s="94">
        <v>11</v>
      </c>
      <c r="G11" s="94">
        <v>12</v>
      </c>
      <c r="H11" s="94">
        <v>13</v>
      </c>
      <c r="I11" s="94" t="s">
        <v>22</v>
      </c>
    </row>
    <row r="12" spans="1:9" s="48" customFormat="1" ht="16.5" x14ac:dyDescent="0.25">
      <c r="A12" s="95" t="s">
        <v>0</v>
      </c>
      <c r="B12" s="103">
        <f>SUM(B13:B33)</f>
        <v>105</v>
      </c>
      <c r="C12" s="103"/>
      <c r="D12" s="103"/>
      <c r="E12" s="103">
        <f t="shared" ref="E12:I12" si="0">SUM(E13:E33)</f>
        <v>3640</v>
      </c>
      <c r="F12" s="103"/>
      <c r="G12" s="103"/>
      <c r="H12" s="104">
        <f t="shared" si="0"/>
        <v>53726.62</v>
      </c>
      <c r="I12" s="104">
        <f t="shared" si="0"/>
        <v>66228.070000000007</v>
      </c>
    </row>
    <row r="13" spans="1:9" s="61" customFormat="1" ht="17.25" x14ac:dyDescent="0.3">
      <c r="A13" s="7" t="s">
        <v>142</v>
      </c>
      <c r="B13" s="8">
        <v>1</v>
      </c>
      <c r="C13" s="8">
        <f>SUM(D13:E13)</f>
        <v>210.5</v>
      </c>
      <c r="D13" s="8">
        <v>160</v>
      </c>
      <c r="E13" s="8">
        <v>50.5</v>
      </c>
      <c r="F13" s="9">
        <v>1917</v>
      </c>
      <c r="G13" s="9">
        <f t="shared" ref="G13" si="1">SUM(F13/D13)</f>
        <v>11.981249999999999</v>
      </c>
      <c r="H13" s="8">
        <f t="shared" ref="H13" si="2">ROUND(F13/D13*E13*2,2)</f>
        <v>1210.1099999999999</v>
      </c>
      <c r="I13" s="9">
        <f t="shared" ref="I13:I18" si="3">ROUND(H13*1.2359,2)</f>
        <v>1495.57</v>
      </c>
    </row>
    <row r="14" spans="1:9" s="61" customFormat="1" ht="17.25" x14ac:dyDescent="0.3">
      <c r="A14" s="7" t="s">
        <v>130</v>
      </c>
      <c r="B14" s="8">
        <v>2</v>
      </c>
      <c r="C14" s="8">
        <f t="shared" ref="C14:C17" si="4">SUM(D14:E14)</f>
        <v>262</v>
      </c>
      <c r="D14" s="8">
        <v>160</v>
      </c>
      <c r="E14" s="8">
        <v>102</v>
      </c>
      <c r="F14" s="9">
        <v>1647</v>
      </c>
      <c r="G14" s="9">
        <f t="shared" ref="G14:G18" si="5">SUM(F14/D14)</f>
        <v>10.293749999999999</v>
      </c>
      <c r="H14" s="8">
        <f>ROUND(F14/D14*E14*2,2)</f>
        <v>2099.9299999999998</v>
      </c>
      <c r="I14" s="9">
        <f t="shared" si="3"/>
        <v>2595.3000000000002</v>
      </c>
    </row>
    <row r="15" spans="1:9" s="61" customFormat="1" ht="17.25" x14ac:dyDescent="0.3">
      <c r="A15" s="7" t="s">
        <v>156</v>
      </c>
      <c r="B15" s="8">
        <v>2</v>
      </c>
      <c r="C15" s="8">
        <f t="shared" si="4"/>
        <v>225</v>
      </c>
      <c r="D15" s="8">
        <v>160</v>
      </c>
      <c r="E15" s="8">
        <v>65</v>
      </c>
      <c r="F15" s="9">
        <v>1442</v>
      </c>
      <c r="G15" s="9">
        <f t="shared" si="5"/>
        <v>9.0124999999999993</v>
      </c>
      <c r="H15" s="2">
        <f>ROUND(F15/D15*E15*2,2)</f>
        <v>1171.6300000000001</v>
      </c>
      <c r="I15" s="9">
        <f t="shared" si="3"/>
        <v>1448.02</v>
      </c>
    </row>
    <row r="16" spans="1:9" s="61" customFormat="1" ht="17.25" x14ac:dyDescent="0.3">
      <c r="A16" s="7" t="s">
        <v>131</v>
      </c>
      <c r="B16" s="8">
        <v>5</v>
      </c>
      <c r="C16" s="8">
        <f t="shared" si="4"/>
        <v>300</v>
      </c>
      <c r="D16" s="8">
        <v>160</v>
      </c>
      <c r="E16" s="8">
        <v>140</v>
      </c>
      <c r="F16" s="9">
        <v>1382</v>
      </c>
      <c r="G16" s="9">
        <f t="shared" si="5"/>
        <v>8.6374999999999993</v>
      </c>
      <c r="H16" s="121">
        <f t="shared" ref="H16:H26" si="6">ROUND(F16/D16*E16*2,2)</f>
        <v>2418.5</v>
      </c>
      <c r="I16" s="9">
        <f t="shared" si="3"/>
        <v>2989.02</v>
      </c>
    </row>
    <row r="17" spans="1:9" s="61" customFormat="1" ht="34.5" customHeight="1" x14ac:dyDescent="0.3">
      <c r="A17" s="7" t="s">
        <v>132</v>
      </c>
      <c r="B17" s="8">
        <v>13</v>
      </c>
      <c r="C17" s="8">
        <f t="shared" si="4"/>
        <v>648.5</v>
      </c>
      <c r="D17" s="8">
        <v>160</v>
      </c>
      <c r="E17" s="8">
        <v>488.5</v>
      </c>
      <c r="F17" s="9">
        <v>1287</v>
      </c>
      <c r="G17" s="9">
        <f t="shared" si="5"/>
        <v>8.0437499999999993</v>
      </c>
      <c r="H17" s="8">
        <f t="shared" si="6"/>
        <v>7858.74</v>
      </c>
      <c r="I17" s="9">
        <f t="shared" si="3"/>
        <v>9712.6200000000008</v>
      </c>
    </row>
    <row r="18" spans="1:9" s="61" customFormat="1" ht="34.5" customHeight="1" x14ac:dyDescent="0.3">
      <c r="A18" s="7" t="s">
        <v>157</v>
      </c>
      <c r="B18" s="8">
        <v>34</v>
      </c>
      <c r="C18" s="8">
        <f>SUM(D18:E18)</f>
        <v>1412</v>
      </c>
      <c r="D18" s="8">
        <v>160</v>
      </c>
      <c r="E18" s="8">
        <v>1252</v>
      </c>
      <c r="F18" s="9">
        <v>1190</v>
      </c>
      <c r="G18" s="9">
        <f t="shared" si="5"/>
        <v>7.4375</v>
      </c>
      <c r="H18" s="8">
        <f t="shared" si="6"/>
        <v>18623.5</v>
      </c>
      <c r="I18" s="9">
        <f t="shared" si="3"/>
        <v>23016.78</v>
      </c>
    </row>
    <row r="19" spans="1:9" s="72" customFormat="1" ht="33.75" customHeight="1" x14ac:dyDescent="0.3">
      <c r="A19" s="68" t="s">
        <v>157</v>
      </c>
      <c r="B19" s="124">
        <v>4</v>
      </c>
      <c r="C19" s="124">
        <f>SUM(D19:E19)</f>
        <v>370</v>
      </c>
      <c r="D19" s="124">
        <v>160</v>
      </c>
      <c r="E19" s="124">
        <v>210</v>
      </c>
      <c r="F19" s="10">
        <v>1190</v>
      </c>
      <c r="G19" s="10">
        <f t="shared" ref="G19" si="7">SUM(F19/D19)</f>
        <v>7.4375</v>
      </c>
      <c r="H19" s="124">
        <f t="shared" si="6"/>
        <v>3123.75</v>
      </c>
      <c r="I19" s="10">
        <f>ROUND(H19*1.2077,2)</f>
        <v>3772.55</v>
      </c>
    </row>
    <row r="20" spans="1:9" s="61" customFormat="1" ht="17.25" x14ac:dyDescent="0.3">
      <c r="A20" s="7" t="s">
        <v>135</v>
      </c>
      <c r="B20" s="8">
        <v>2</v>
      </c>
      <c r="C20" s="8">
        <f t="shared" ref="C20:C21" si="8">SUM(D20:E20)</f>
        <v>209</v>
      </c>
      <c r="D20" s="8">
        <v>160</v>
      </c>
      <c r="E20" s="8">
        <v>49</v>
      </c>
      <c r="F20" s="9">
        <v>1150</v>
      </c>
      <c r="G20" s="9">
        <f t="shared" ref="G20:G26" si="9">SUM(F20/D20)</f>
        <v>7.1875</v>
      </c>
      <c r="H20" s="8">
        <f t="shared" si="6"/>
        <v>704.38</v>
      </c>
      <c r="I20" s="9">
        <f>ROUND(H20*1.2359,2)</f>
        <v>870.54</v>
      </c>
    </row>
    <row r="21" spans="1:9" s="61" customFormat="1" ht="17.25" x14ac:dyDescent="0.3">
      <c r="A21" s="7" t="s">
        <v>221</v>
      </c>
      <c r="B21" s="8">
        <v>1</v>
      </c>
      <c r="C21" s="8">
        <f t="shared" si="8"/>
        <v>192</v>
      </c>
      <c r="D21" s="8">
        <v>160</v>
      </c>
      <c r="E21" s="8">
        <v>32</v>
      </c>
      <c r="F21" s="9">
        <v>1115</v>
      </c>
      <c r="G21" s="9">
        <f t="shared" si="9"/>
        <v>6.96875</v>
      </c>
      <c r="H21" s="121">
        <f t="shared" si="6"/>
        <v>446</v>
      </c>
      <c r="I21" s="9">
        <f>ROUND(H21*1.2359,2)</f>
        <v>551.21</v>
      </c>
    </row>
    <row r="22" spans="1:9" s="61" customFormat="1" ht="17.25" x14ac:dyDescent="0.3">
      <c r="A22" s="122" t="s">
        <v>158</v>
      </c>
      <c r="B22" s="8">
        <v>2</v>
      </c>
      <c r="C22" s="8">
        <f t="shared" ref="C22:C26" si="10">SUM(D22:E22)</f>
        <v>224</v>
      </c>
      <c r="D22" s="8">
        <v>160</v>
      </c>
      <c r="E22" s="8">
        <v>64</v>
      </c>
      <c r="F22" s="9">
        <v>1015</v>
      </c>
      <c r="G22" s="9">
        <f t="shared" si="9"/>
        <v>6.34375</v>
      </c>
      <c r="H22" s="121">
        <f t="shared" si="6"/>
        <v>812</v>
      </c>
      <c r="I22" s="9">
        <f>ROUND(H22*1.2359,2)</f>
        <v>1003.55</v>
      </c>
    </row>
    <row r="23" spans="1:9" s="61" customFormat="1" ht="30" customHeight="1" x14ac:dyDescent="0.3">
      <c r="A23" s="7" t="s">
        <v>138</v>
      </c>
      <c r="B23" s="8">
        <v>16</v>
      </c>
      <c r="C23" s="8">
        <f t="shared" si="10"/>
        <v>886</v>
      </c>
      <c r="D23" s="8">
        <v>160</v>
      </c>
      <c r="E23" s="8">
        <v>726</v>
      </c>
      <c r="F23" s="9">
        <v>996</v>
      </c>
      <c r="G23" s="9">
        <f t="shared" si="9"/>
        <v>6.2249999999999996</v>
      </c>
      <c r="H23" s="8">
        <f t="shared" si="6"/>
        <v>9038.7000000000007</v>
      </c>
      <c r="I23" s="9">
        <f>ROUND(H23*1.2359,2)</f>
        <v>11170.93</v>
      </c>
    </row>
    <row r="24" spans="1:9" s="72" customFormat="1" ht="33.75" x14ac:dyDescent="0.3">
      <c r="A24" s="68" t="s">
        <v>138</v>
      </c>
      <c r="B24" s="124">
        <v>4</v>
      </c>
      <c r="C24" s="124">
        <f t="shared" ref="C24" si="11">SUM(D24:E24)</f>
        <v>353</v>
      </c>
      <c r="D24" s="124">
        <v>160</v>
      </c>
      <c r="E24" s="124">
        <v>193</v>
      </c>
      <c r="F24" s="10">
        <v>996</v>
      </c>
      <c r="G24" s="10">
        <f t="shared" ref="G24" si="12">SUM(F24/D24)</f>
        <v>6.2249999999999996</v>
      </c>
      <c r="H24" s="124">
        <f t="shared" si="6"/>
        <v>2402.85</v>
      </c>
      <c r="I24" s="10">
        <f>ROUND(H24*1.2077,2)</f>
        <v>2901.92</v>
      </c>
    </row>
    <row r="25" spans="1:9" s="61" customFormat="1" ht="17.25" x14ac:dyDescent="0.3">
      <c r="A25" s="123" t="s">
        <v>141</v>
      </c>
      <c r="B25" s="8">
        <v>1</v>
      </c>
      <c r="C25" s="8">
        <f t="shared" si="10"/>
        <v>166</v>
      </c>
      <c r="D25" s="8">
        <v>160</v>
      </c>
      <c r="E25" s="8">
        <v>6</v>
      </c>
      <c r="F25" s="9">
        <v>899</v>
      </c>
      <c r="G25" s="9">
        <f t="shared" si="9"/>
        <v>5.6187500000000004</v>
      </c>
      <c r="H25" s="8">
        <f t="shared" si="6"/>
        <v>67.430000000000007</v>
      </c>
      <c r="I25" s="9">
        <f t="shared" ref="I25:I30" si="13">ROUND(H25*1.2359,2)</f>
        <v>83.34</v>
      </c>
    </row>
    <row r="26" spans="1:9" s="61" customFormat="1" ht="17.25" x14ac:dyDescent="0.3">
      <c r="A26" s="7" t="s">
        <v>134</v>
      </c>
      <c r="B26" s="8">
        <v>2</v>
      </c>
      <c r="C26" s="8">
        <f t="shared" si="10"/>
        <v>233</v>
      </c>
      <c r="D26" s="8">
        <v>160</v>
      </c>
      <c r="E26" s="8">
        <v>73</v>
      </c>
      <c r="F26" s="9">
        <v>835</v>
      </c>
      <c r="G26" s="9">
        <f t="shared" si="9"/>
        <v>5.21875</v>
      </c>
      <c r="H26" s="2">
        <f t="shared" si="6"/>
        <v>761.94</v>
      </c>
      <c r="I26" s="9">
        <f t="shared" si="13"/>
        <v>941.68</v>
      </c>
    </row>
    <row r="27" spans="1:9" s="61" customFormat="1" ht="17.25" x14ac:dyDescent="0.3">
      <c r="A27" s="7" t="s">
        <v>142</v>
      </c>
      <c r="B27" s="8">
        <v>1</v>
      </c>
      <c r="C27" s="8">
        <f>SUM(D27:E27)</f>
        <v>179</v>
      </c>
      <c r="D27" s="8">
        <v>160</v>
      </c>
      <c r="E27" s="8">
        <v>19</v>
      </c>
      <c r="F27" s="9">
        <v>1917</v>
      </c>
      <c r="G27" s="9">
        <f t="shared" ref="G27" si="14">SUM(F27/D27)</f>
        <v>11.981249999999999</v>
      </c>
      <c r="H27" s="8">
        <f t="shared" ref="H27" si="15">ROUND(F27/D27*E27*2,2)</f>
        <v>455.29</v>
      </c>
      <c r="I27" s="9">
        <f t="shared" si="13"/>
        <v>562.69000000000005</v>
      </c>
    </row>
    <row r="28" spans="1:9" s="61" customFormat="1" ht="17.25" x14ac:dyDescent="0.3">
      <c r="A28" s="7" t="s">
        <v>156</v>
      </c>
      <c r="B28" s="8">
        <v>2</v>
      </c>
      <c r="C28" s="8">
        <f t="shared" ref="C28:C29" si="16">SUM(D28:E28)</f>
        <v>181</v>
      </c>
      <c r="D28" s="8">
        <v>160</v>
      </c>
      <c r="E28" s="8">
        <v>21</v>
      </c>
      <c r="F28" s="9">
        <v>1442</v>
      </c>
      <c r="G28" s="9">
        <f t="shared" ref="G28:G29" si="17">SUM(F28/D28)</f>
        <v>9.0124999999999993</v>
      </c>
      <c r="H28" s="2">
        <f>ROUND(F28/D28*E28*2,2)</f>
        <v>378.53</v>
      </c>
      <c r="I28" s="9">
        <f t="shared" si="13"/>
        <v>467.83</v>
      </c>
    </row>
    <row r="29" spans="1:9" s="61" customFormat="1" ht="17.25" x14ac:dyDescent="0.3">
      <c r="A29" s="7" t="s">
        <v>222</v>
      </c>
      <c r="B29" s="8">
        <v>1</v>
      </c>
      <c r="C29" s="8">
        <f t="shared" si="16"/>
        <v>170</v>
      </c>
      <c r="D29" s="8">
        <v>160</v>
      </c>
      <c r="E29" s="8">
        <v>10</v>
      </c>
      <c r="F29" s="9">
        <v>1287</v>
      </c>
      <c r="G29" s="9">
        <f t="shared" si="17"/>
        <v>8.0437499999999993</v>
      </c>
      <c r="H29" s="8">
        <f t="shared" ref="H29:H33" si="18">ROUND(F29/D29*E29*2,2)</f>
        <v>160.88</v>
      </c>
      <c r="I29" s="9">
        <f t="shared" si="13"/>
        <v>198.83</v>
      </c>
    </row>
    <row r="30" spans="1:9" s="61" customFormat="1" ht="17.25" x14ac:dyDescent="0.3">
      <c r="A30" s="7" t="s">
        <v>223</v>
      </c>
      <c r="B30" s="8">
        <v>7</v>
      </c>
      <c r="C30" s="8">
        <f>SUM(D30:E30)</f>
        <v>229</v>
      </c>
      <c r="D30" s="8">
        <v>160</v>
      </c>
      <c r="E30" s="8">
        <v>69</v>
      </c>
      <c r="F30" s="9">
        <v>1190</v>
      </c>
      <c r="G30" s="9">
        <f t="shared" ref="G30:G31" si="19">SUM(F30/D30)</f>
        <v>7.4375</v>
      </c>
      <c r="H30" s="8">
        <f t="shared" si="18"/>
        <v>1026.3800000000001</v>
      </c>
      <c r="I30" s="9">
        <f t="shared" si="13"/>
        <v>1268.5</v>
      </c>
    </row>
    <row r="31" spans="1:9" s="72" customFormat="1" ht="17.25" x14ac:dyDescent="0.3">
      <c r="A31" s="68" t="s">
        <v>223</v>
      </c>
      <c r="B31" s="124">
        <v>2</v>
      </c>
      <c r="C31" s="124">
        <f>SUM(D31:E31)</f>
        <v>200</v>
      </c>
      <c r="D31" s="124">
        <v>160</v>
      </c>
      <c r="E31" s="124">
        <v>40</v>
      </c>
      <c r="F31" s="10">
        <v>1190</v>
      </c>
      <c r="G31" s="10">
        <f t="shared" si="19"/>
        <v>7.4375</v>
      </c>
      <c r="H31" s="125">
        <f t="shared" si="18"/>
        <v>595</v>
      </c>
      <c r="I31" s="10">
        <f>ROUND(H31*1.2077,2)</f>
        <v>718.58</v>
      </c>
    </row>
    <row r="32" spans="1:9" s="61" customFormat="1" ht="17.25" x14ac:dyDescent="0.3">
      <c r="A32" s="7" t="s">
        <v>139</v>
      </c>
      <c r="B32" s="8">
        <v>2</v>
      </c>
      <c r="C32" s="8">
        <f t="shared" ref="C32" si="20">SUM(D32:E32)</f>
        <v>188</v>
      </c>
      <c r="D32" s="8">
        <v>160</v>
      </c>
      <c r="E32" s="8">
        <v>28</v>
      </c>
      <c r="F32" s="9">
        <v>996</v>
      </c>
      <c r="G32" s="9">
        <f t="shared" ref="G32:G33" si="21">SUM(F32/D32)</f>
        <v>6.2249999999999996</v>
      </c>
      <c r="H32" s="121">
        <f t="shared" si="18"/>
        <v>348.6</v>
      </c>
      <c r="I32" s="9">
        <f>ROUND(H32*1.2359,2)</f>
        <v>430.83</v>
      </c>
    </row>
    <row r="33" spans="1:9" s="61" customFormat="1" ht="17.25" x14ac:dyDescent="0.3">
      <c r="A33" s="123" t="s">
        <v>141</v>
      </c>
      <c r="B33" s="8">
        <v>1</v>
      </c>
      <c r="C33" s="8">
        <f t="shared" ref="C33" si="22">SUM(D33:E33)</f>
        <v>162</v>
      </c>
      <c r="D33" s="8">
        <v>160</v>
      </c>
      <c r="E33" s="8">
        <v>2</v>
      </c>
      <c r="F33" s="9">
        <v>899</v>
      </c>
      <c r="G33" s="9">
        <f t="shared" si="21"/>
        <v>5.6187500000000004</v>
      </c>
      <c r="H33" s="8">
        <f t="shared" si="18"/>
        <v>22.48</v>
      </c>
      <c r="I33" s="9">
        <f>ROUND(H33*1.2359,2)</f>
        <v>27.78</v>
      </c>
    </row>
    <row r="34" spans="1:9" s="61" customFormat="1" ht="17.25" x14ac:dyDescent="0.3"/>
    <row r="35" spans="1:9" s="2" customFormat="1" ht="16.5" x14ac:dyDescent="0.25">
      <c r="A35" s="13" t="s">
        <v>2</v>
      </c>
      <c r="B35" s="14"/>
      <c r="C35" s="14"/>
      <c r="D35" s="14"/>
      <c r="E35" s="14"/>
      <c r="F35" s="14"/>
      <c r="G35" s="14"/>
      <c r="I35" s="14"/>
    </row>
    <row r="36" spans="1:9" s="2" customFormat="1" ht="48.75" customHeight="1" x14ac:dyDescent="0.25">
      <c r="A36" s="139" t="s">
        <v>6</v>
      </c>
      <c r="B36" s="139"/>
      <c r="C36" s="139"/>
      <c r="D36" s="139"/>
      <c r="E36" s="139"/>
      <c r="F36" s="12"/>
      <c r="G36" s="12"/>
      <c r="I36" s="12"/>
    </row>
    <row r="37" spans="1:9" s="2" customFormat="1" ht="18" customHeight="1" x14ac:dyDescent="0.25">
      <c r="A37" s="120" t="s">
        <v>8</v>
      </c>
      <c r="D37" s="14"/>
      <c r="E37" s="14"/>
      <c r="F37" s="14"/>
      <c r="G37" s="14"/>
      <c r="H37" s="14"/>
      <c r="I37" s="14"/>
    </row>
    <row r="38" spans="1:9" s="47" customFormat="1" x14ac:dyDescent="0.25">
      <c r="A38" s="33" t="s">
        <v>112</v>
      </c>
      <c r="B38" s="34"/>
      <c r="C38" s="34"/>
      <c r="D38" s="33"/>
      <c r="E38" s="33"/>
      <c r="F38" s="33"/>
      <c r="G38" s="33"/>
      <c r="H38" s="33"/>
      <c r="I38" s="33"/>
    </row>
    <row r="39" spans="1:9" s="47" customFormat="1" x14ac:dyDescent="0.25">
      <c r="A39" s="33" t="s">
        <v>113</v>
      </c>
      <c r="B39" s="34"/>
      <c r="C39" s="34"/>
      <c r="D39" s="33"/>
      <c r="E39" s="33"/>
      <c r="F39" s="33"/>
      <c r="G39" s="33"/>
      <c r="H39" s="33"/>
      <c r="I39" s="33"/>
    </row>
    <row r="40" spans="1:9" s="2" customFormat="1" ht="18" customHeight="1" x14ac:dyDescent="0.25">
      <c r="A40" s="14"/>
      <c r="B40" s="120"/>
      <c r="C40" s="120"/>
      <c r="D40" s="14"/>
      <c r="E40" s="14"/>
      <c r="F40" s="14"/>
      <c r="G40" s="14"/>
      <c r="H40" s="14"/>
      <c r="I40" s="14"/>
    </row>
    <row r="41" spans="1:9" s="2" customFormat="1" ht="18" customHeight="1" x14ac:dyDescent="0.3">
      <c r="A41" s="14" t="s">
        <v>25</v>
      </c>
      <c r="B41" s="120"/>
      <c r="C41" s="120"/>
      <c r="D41" s="14"/>
      <c r="E41" s="14"/>
      <c r="F41" s="14"/>
      <c r="G41" s="14"/>
      <c r="H41" s="14"/>
      <c r="I41" s="14"/>
    </row>
    <row r="42" spans="1:9" s="2" customFormat="1" ht="18" customHeight="1" x14ac:dyDescent="0.25">
      <c r="A42" s="14"/>
      <c r="B42" s="120"/>
      <c r="C42" s="120"/>
      <c r="D42" s="14"/>
      <c r="E42" s="14"/>
      <c r="F42" s="14"/>
      <c r="G42" s="14"/>
      <c r="H42" s="14"/>
      <c r="I42" s="14"/>
    </row>
    <row r="43" spans="1:9" s="2" customFormat="1" ht="37.5" customHeight="1" x14ac:dyDescent="0.25">
      <c r="A43" s="161" t="s">
        <v>12</v>
      </c>
      <c r="B43" s="161"/>
      <c r="C43" s="161"/>
      <c r="D43" s="161"/>
      <c r="E43" s="161"/>
      <c r="F43" s="161"/>
      <c r="G43" s="161"/>
      <c r="H43" s="161"/>
      <c r="I43" s="161"/>
    </row>
    <row r="44" spans="1:9" s="2" customFormat="1" ht="18" customHeight="1" x14ac:dyDescent="0.25">
      <c r="A44" s="162" t="s">
        <v>18</v>
      </c>
      <c r="B44" s="162"/>
      <c r="C44" s="162"/>
      <c r="D44" s="162"/>
      <c r="E44" s="162"/>
      <c r="F44" s="162"/>
      <c r="G44" s="162"/>
      <c r="H44" s="162"/>
      <c r="I44" s="162"/>
    </row>
    <row r="45" spans="1:9" s="2" customFormat="1" ht="16.5" x14ac:dyDescent="0.25">
      <c r="A45" s="43"/>
      <c r="B45" s="43"/>
      <c r="C45" s="43"/>
      <c r="D45" s="43"/>
      <c r="E45" s="43"/>
      <c r="F45" s="43"/>
      <c r="G45" s="43"/>
      <c r="H45" s="43"/>
      <c r="I45" s="43"/>
    </row>
    <row r="46" spans="1:9" s="2" customFormat="1" ht="16.5" x14ac:dyDescent="0.25"/>
    <row r="47" spans="1:9" s="2" customFormat="1" ht="16.5" x14ac:dyDescent="0.25">
      <c r="A47" s="2" t="s">
        <v>4</v>
      </c>
    </row>
  </sheetData>
  <mergeCells count="15">
    <mergeCell ref="G1:I1"/>
    <mergeCell ref="A36:E36"/>
    <mergeCell ref="A43:I43"/>
    <mergeCell ref="A44:I44"/>
    <mergeCell ref="E9:E10"/>
    <mergeCell ref="A3:I3"/>
    <mergeCell ref="A8:A10"/>
    <mergeCell ref="B8:B10"/>
    <mergeCell ref="C8:E8"/>
    <mergeCell ref="F8:F10"/>
    <mergeCell ref="G8:G10"/>
    <mergeCell ref="H8:H10"/>
    <mergeCell ref="I8:I10"/>
    <mergeCell ref="C9:C10"/>
    <mergeCell ref="D9:D10"/>
  </mergeCells>
  <pageMargins left="0.7" right="0.7" top="0.75" bottom="0.75" header="0.3" footer="0.3"/>
  <pageSetup orientation="portrait" horizontalDpi="90" verticalDpi="9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5E509-D8AC-4167-BD80-8BD4DB421058}">
  <sheetPr>
    <tabColor theme="9" tint="0.59999389629810485"/>
  </sheetPr>
  <dimension ref="A1:K53"/>
  <sheetViews>
    <sheetView zoomScale="80" zoomScaleNormal="80" workbookViewId="0">
      <selection activeCell="P19" sqref="P19"/>
    </sheetView>
  </sheetViews>
  <sheetFormatPr defaultRowHeight="15" x14ac:dyDescent="0.25"/>
  <cols>
    <col min="1" max="1" width="63.140625" customWidth="1"/>
    <col min="2" max="2" width="13.42578125" customWidth="1"/>
    <col min="3" max="3" width="14.5703125" customWidth="1"/>
    <col min="5" max="5" width="14" customWidth="1"/>
    <col min="6" max="6" width="16.7109375" customWidth="1"/>
    <col min="7" max="7" width="16" customWidth="1"/>
    <col min="8" max="8" width="32" customWidth="1"/>
    <col min="9" max="9" width="21.85546875" customWidth="1"/>
    <col min="11" max="11" width="12.42578125" customWidth="1"/>
  </cols>
  <sheetData>
    <row r="1" spans="1:11" ht="50.25" customHeight="1" x14ac:dyDescent="0.25">
      <c r="G1" s="149" t="s">
        <v>231</v>
      </c>
      <c r="H1" s="149"/>
      <c r="I1" s="149"/>
    </row>
    <row r="3" spans="1:11" ht="38.25" customHeight="1" x14ac:dyDescent="0.25">
      <c r="A3" s="128" t="s">
        <v>161</v>
      </c>
      <c r="B3" s="128"/>
      <c r="C3" s="128"/>
      <c r="D3" s="128"/>
      <c r="E3" s="128"/>
      <c r="F3" s="128"/>
      <c r="G3" s="128"/>
      <c r="H3" s="128"/>
      <c r="I3" s="128"/>
    </row>
    <row r="4" spans="1:11" ht="16.5" x14ac:dyDescent="0.25">
      <c r="A4" s="2"/>
      <c r="B4" s="2"/>
      <c r="C4" s="2"/>
      <c r="D4" s="2"/>
      <c r="E4" s="2"/>
      <c r="F4" s="2"/>
      <c r="G4" s="2"/>
      <c r="H4" s="2"/>
      <c r="I4" s="2"/>
    </row>
    <row r="5" spans="1:11" ht="16.5" x14ac:dyDescent="0.25">
      <c r="A5" s="2" t="s">
        <v>218</v>
      </c>
      <c r="B5" s="2"/>
      <c r="C5" s="2"/>
      <c r="D5" s="2"/>
      <c r="E5" s="2"/>
      <c r="F5" s="2"/>
      <c r="G5" s="2"/>
      <c r="H5" s="2"/>
      <c r="I5" s="2"/>
    </row>
    <row r="6" spans="1:11" ht="16.5" x14ac:dyDescent="0.25">
      <c r="A6" s="2" t="s">
        <v>219</v>
      </c>
      <c r="B6" s="2"/>
      <c r="C6" s="2"/>
      <c r="D6" s="2"/>
      <c r="E6" s="2"/>
      <c r="F6" s="2"/>
      <c r="G6" s="2"/>
      <c r="H6" s="2"/>
      <c r="I6" s="2"/>
    </row>
    <row r="7" spans="1:11" ht="16.5" x14ac:dyDescent="0.25">
      <c r="A7" s="2"/>
      <c r="B7" s="2"/>
      <c r="C7" s="2"/>
      <c r="D7" s="2"/>
      <c r="E7" s="17"/>
      <c r="F7" s="2"/>
      <c r="G7" s="2"/>
      <c r="H7" s="16"/>
      <c r="I7" s="2"/>
    </row>
    <row r="8" spans="1:11" ht="60" customHeight="1" x14ac:dyDescent="0.25">
      <c r="A8" s="130"/>
      <c r="B8" s="130" t="s">
        <v>17</v>
      </c>
      <c r="C8" s="137" t="s">
        <v>19</v>
      </c>
      <c r="D8" s="137"/>
      <c r="E8" s="137"/>
      <c r="F8" s="137" t="s">
        <v>200</v>
      </c>
      <c r="G8" s="156" t="s">
        <v>209</v>
      </c>
      <c r="H8" s="180" t="s">
        <v>201</v>
      </c>
      <c r="I8" s="134" t="s">
        <v>7</v>
      </c>
    </row>
    <row r="9" spans="1:11" ht="15" customHeight="1" x14ac:dyDescent="0.25">
      <c r="A9" s="130"/>
      <c r="B9" s="130"/>
      <c r="C9" s="181" t="s">
        <v>119</v>
      </c>
      <c r="D9" s="181" t="s">
        <v>163</v>
      </c>
      <c r="E9" s="137" t="s">
        <v>26</v>
      </c>
      <c r="F9" s="137"/>
      <c r="G9" s="156"/>
      <c r="H9" s="180"/>
      <c r="I9" s="134"/>
    </row>
    <row r="10" spans="1:11" ht="99.75" customHeight="1" x14ac:dyDescent="0.25">
      <c r="A10" s="130"/>
      <c r="B10" s="130"/>
      <c r="C10" s="182"/>
      <c r="D10" s="182"/>
      <c r="E10" s="137"/>
      <c r="F10" s="137"/>
      <c r="G10" s="156"/>
      <c r="H10" s="180"/>
      <c r="I10" s="134"/>
    </row>
    <row r="11" spans="1:11" ht="15.75" x14ac:dyDescent="0.25">
      <c r="A11" s="11">
        <v>1</v>
      </c>
      <c r="B11" s="11">
        <v>6</v>
      </c>
      <c r="C11" s="11" t="s">
        <v>21</v>
      </c>
      <c r="D11" s="11">
        <v>8</v>
      </c>
      <c r="E11" s="11">
        <v>9</v>
      </c>
      <c r="F11" s="11">
        <v>11</v>
      </c>
      <c r="G11" s="11">
        <v>12</v>
      </c>
      <c r="H11" s="11">
        <v>13</v>
      </c>
      <c r="I11" s="11" t="s">
        <v>22</v>
      </c>
    </row>
    <row r="12" spans="1:11" ht="16.5" x14ac:dyDescent="0.25">
      <c r="A12" s="3" t="s">
        <v>0</v>
      </c>
      <c r="B12" s="4">
        <f>SUM(B13:B38)</f>
        <v>26</v>
      </c>
      <c r="C12" s="4"/>
      <c r="D12" s="4"/>
      <c r="E12" s="111">
        <f t="shared" ref="E12" si="0">SUM(E13:E38)</f>
        <v>940.25</v>
      </c>
      <c r="F12" s="6"/>
      <c r="G12" s="6"/>
      <c r="H12" s="6">
        <f>SUM(H13:H38)</f>
        <v>16543.790000000005</v>
      </c>
      <c r="I12" s="6">
        <f>SUM(I13:I38)</f>
        <v>20529.180000000004</v>
      </c>
      <c r="K12" s="49"/>
    </row>
    <row r="13" spans="1:11" ht="16.5" x14ac:dyDescent="0.25">
      <c r="A13" s="115" t="s">
        <v>203</v>
      </c>
      <c r="B13" s="8">
        <v>1</v>
      </c>
      <c r="C13" s="8">
        <f>D13+E13</f>
        <v>182</v>
      </c>
      <c r="D13" s="8">
        <v>158</v>
      </c>
      <c r="E13" s="8">
        <v>24</v>
      </c>
      <c r="F13" s="9">
        <v>1190</v>
      </c>
      <c r="G13" s="9">
        <f>F13/D13</f>
        <v>7.5316455696202533</v>
      </c>
      <c r="H13" s="108">
        <v>361.54</v>
      </c>
      <c r="I13" s="9">
        <f>ROUND(H13*1.2409,2)</f>
        <v>448.63</v>
      </c>
    </row>
    <row r="14" spans="1:11" ht="16.5" x14ac:dyDescent="0.25">
      <c r="A14" s="115" t="s">
        <v>210</v>
      </c>
      <c r="B14" s="8">
        <v>1</v>
      </c>
      <c r="C14" s="8">
        <f>D14+E14</f>
        <v>169</v>
      </c>
      <c r="D14" s="8">
        <v>158</v>
      </c>
      <c r="E14" s="8">
        <v>11</v>
      </c>
      <c r="F14" s="9">
        <v>1382</v>
      </c>
      <c r="G14" s="9">
        <f t="shared" ref="G14:G38" si="1">F14/D14</f>
        <v>8.7468354430379751</v>
      </c>
      <c r="H14" s="9">
        <v>192.43</v>
      </c>
      <c r="I14" s="9">
        <f t="shared" ref="I14:I38" si="2">ROUND(H14*1.2409,2)</f>
        <v>238.79</v>
      </c>
    </row>
    <row r="15" spans="1:11" ht="33" x14ac:dyDescent="0.25">
      <c r="A15" s="115" t="s">
        <v>167</v>
      </c>
      <c r="B15" s="8">
        <v>1</v>
      </c>
      <c r="C15" s="8">
        <f t="shared" ref="C15:C38" si="3">D15+E15</f>
        <v>223</v>
      </c>
      <c r="D15" s="8">
        <v>158</v>
      </c>
      <c r="E15" s="8">
        <v>65</v>
      </c>
      <c r="F15" s="9">
        <v>1700</v>
      </c>
      <c r="G15" s="9">
        <f t="shared" si="1"/>
        <v>10.759493670886076</v>
      </c>
      <c r="H15" s="9">
        <v>1398.67</v>
      </c>
      <c r="I15" s="9">
        <f t="shared" si="2"/>
        <v>1735.61</v>
      </c>
    </row>
    <row r="16" spans="1:11" ht="33" x14ac:dyDescent="0.25">
      <c r="A16" s="115" t="s">
        <v>168</v>
      </c>
      <c r="B16" s="8">
        <v>1</v>
      </c>
      <c r="C16" s="8">
        <f t="shared" si="3"/>
        <v>231</v>
      </c>
      <c r="D16" s="8">
        <v>158</v>
      </c>
      <c r="E16" s="8">
        <v>73</v>
      </c>
      <c r="F16" s="9">
        <v>1647</v>
      </c>
      <c r="G16" s="9">
        <f t="shared" si="1"/>
        <v>10.424050632911392</v>
      </c>
      <c r="H16" s="9">
        <v>1521.9</v>
      </c>
      <c r="I16" s="9">
        <f t="shared" si="2"/>
        <v>1888.53</v>
      </c>
    </row>
    <row r="17" spans="1:9" ht="33" x14ac:dyDescent="0.25">
      <c r="A17" s="115" t="s">
        <v>168</v>
      </c>
      <c r="B17" s="8">
        <v>1</v>
      </c>
      <c r="C17" s="8">
        <f t="shared" si="3"/>
        <v>168</v>
      </c>
      <c r="D17" s="8">
        <v>158</v>
      </c>
      <c r="E17" s="8">
        <v>10</v>
      </c>
      <c r="F17" s="9">
        <v>1104</v>
      </c>
      <c r="G17" s="9">
        <f t="shared" si="1"/>
        <v>6.9873417721518987</v>
      </c>
      <c r="H17" s="9">
        <v>139.74</v>
      </c>
      <c r="I17" s="9">
        <f t="shared" si="2"/>
        <v>173.4</v>
      </c>
    </row>
    <row r="18" spans="1:9" ht="33" x14ac:dyDescent="0.25">
      <c r="A18" s="115" t="s">
        <v>168</v>
      </c>
      <c r="B18" s="8">
        <v>1</v>
      </c>
      <c r="C18" s="8">
        <f t="shared" si="3"/>
        <v>202</v>
      </c>
      <c r="D18" s="8">
        <v>158</v>
      </c>
      <c r="E18" s="8">
        <v>44</v>
      </c>
      <c r="F18" s="9">
        <v>1647</v>
      </c>
      <c r="G18" s="9">
        <f t="shared" si="1"/>
        <v>10.424050632911392</v>
      </c>
      <c r="H18" s="9">
        <v>917.31</v>
      </c>
      <c r="I18" s="9">
        <f t="shared" si="2"/>
        <v>1138.29</v>
      </c>
    </row>
    <row r="19" spans="1:9" ht="33" x14ac:dyDescent="0.25">
      <c r="A19" s="115" t="s">
        <v>168</v>
      </c>
      <c r="B19" s="8">
        <v>1</v>
      </c>
      <c r="C19" s="8">
        <f t="shared" si="3"/>
        <v>170.5</v>
      </c>
      <c r="D19" s="8">
        <v>158</v>
      </c>
      <c r="E19" s="8">
        <v>12.5</v>
      </c>
      <c r="F19" s="9">
        <v>1442</v>
      </c>
      <c r="G19" s="9">
        <f t="shared" si="1"/>
        <v>9.1265822784810133</v>
      </c>
      <c r="H19" s="9">
        <v>228.18</v>
      </c>
      <c r="I19" s="9">
        <f t="shared" si="2"/>
        <v>283.14999999999998</v>
      </c>
    </row>
    <row r="20" spans="1:9" ht="33" x14ac:dyDescent="0.25">
      <c r="A20" s="115" t="s">
        <v>169</v>
      </c>
      <c r="B20" s="8">
        <v>1</v>
      </c>
      <c r="C20" s="8">
        <f t="shared" si="3"/>
        <v>210</v>
      </c>
      <c r="D20" s="8">
        <v>158</v>
      </c>
      <c r="E20" s="8">
        <v>52</v>
      </c>
      <c r="F20" s="9">
        <v>1115</v>
      </c>
      <c r="G20" s="9">
        <f t="shared" si="1"/>
        <v>7.056962025316456</v>
      </c>
      <c r="H20" s="9">
        <v>733.93</v>
      </c>
      <c r="I20" s="9">
        <f t="shared" si="2"/>
        <v>910.73</v>
      </c>
    </row>
    <row r="21" spans="1:9" ht="16.5" x14ac:dyDescent="0.25">
      <c r="A21" s="115" t="s">
        <v>211</v>
      </c>
      <c r="B21" s="8">
        <v>1</v>
      </c>
      <c r="C21" s="8">
        <f t="shared" si="3"/>
        <v>193</v>
      </c>
      <c r="D21" s="8">
        <v>158</v>
      </c>
      <c r="E21" s="8">
        <v>35</v>
      </c>
      <c r="F21" s="9">
        <v>1287</v>
      </c>
      <c r="G21" s="9">
        <f t="shared" si="1"/>
        <v>8.1455696202531644</v>
      </c>
      <c r="H21" s="9">
        <v>570.22</v>
      </c>
      <c r="I21" s="9">
        <f t="shared" si="2"/>
        <v>707.59</v>
      </c>
    </row>
    <row r="22" spans="1:9" ht="16.5" x14ac:dyDescent="0.25">
      <c r="A22" s="115" t="s">
        <v>212</v>
      </c>
      <c r="B22" s="8">
        <v>1</v>
      </c>
      <c r="C22" s="8">
        <f t="shared" si="3"/>
        <v>170</v>
      </c>
      <c r="D22" s="8">
        <v>158</v>
      </c>
      <c r="E22" s="8">
        <v>12</v>
      </c>
      <c r="F22" s="9">
        <v>1200</v>
      </c>
      <c r="G22" s="9">
        <f t="shared" si="1"/>
        <v>7.5949367088607591</v>
      </c>
      <c r="H22" s="9">
        <v>182.28</v>
      </c>
      <c r="I22" s="9">
        <f t="shared" si="2"/>
        <v>226.19</v>
      </c>
    </row>
    <row r="23" spans="1:9" ht="33" x14ac:dyDescent="0.25">
      <c r="A23" s="115" t="s">
        <v>213</v>
      </c>
      <c r="B23" s="8">
        <v>1</v>
      </c>
      <c r="C23" s="8">
        <f t="shared" si="3"/>
        <v>168</v>
      </c>
      <c r="D23" s="8">
        <v>158</v>
      </c>
      <c r="E23" s="8">
        <v>10</v>
      </c>
      <c r="F23" s="9">
        <v>899</v>
      </c>
      <c r="G23" s="9">
        <f t="shared" si="1"/>
        <v>5.6898734177215191</v>
      </c>
      <c r="H23" s="9">
        <v>113.8</v>
      </c>
      <c r="I23" s="9">
        <f t="shared" si="2"/>
        <v>141.21</v>
      </c>
    </row>
    <row r="24" spans="1:9" ht="33" x14ac:dyDescent="0.25">
      <c r="A24" s="115" t="s">
        <v>171</v>
      </c>
      <c r="B24" s="8">
        <v>1</v>
      </c>
      <c r="C24" s="8">
        <f t="shared" si="3"/>
        <v>192</v>
      </c>
      <c r="D24" s="8">
        <v>158</v>
      </c>
      <c r="E24" s="8">
        <v>34</v>
      </c>
      <c r="F24" s="9">
        <v>1600</v>
      </c>
      <c r="G24" s="9">
        <f t="shared" si="1"/>
        <v>10.126582278481013</v>
      </c>
      <c r="H24" s="9">
        <v>688.64</v>
      </c>
      <c r="I24" s="9">
        <f t="shared" si="2"/>
        <v>854.53</v>
      </c>
    </row>
    <row r="25" spans="1:9" ht="33" x14ac:dyDescent="0.25">
      <c r="A25" s="115" t="s">
        <v>172</v>
      </c>
      <c r="B25" s="8">
        <v>1</v>
      </c>
      <c r="C25" s="8">
        <f t="shared" si="3"/>
        <v>182</v>
      </c>
      <c r="D25" s="8">
        <v>158</v>
      </c>
      <c r="E25" s="8">
        <v>24</v>
      </c>
      <c r="F25" s="9">
        <v>1220</v>
      </c>
      <c r="G25" s="9">
        <f t="shared" si="1"/>
        <v>7.7215189873417724</v>
      </c>
      <c r="H25" s="9">
        <v>370.66</v>
      </c>
      <c r="I25" s="9">
        <f t="shared" si="2"/>
        <v>459.95</v>
      </c>
    </row>
    <row r="26" spans="1:9" ht="33" x14ac:dyDescent="0.25">
      <c r="A26" s="115" t="s">
        <v>174</v>
      </c>
      <c r="B26" s="8">
        <v>1</v>
      </c>
      <c r="C26" s="8">
        <f t="shared" si="3"/>
        <v>228</v>
      </c>
      <c r="D26" s="8">
        <v>158</v>
      </c>
      <c r="E26" s="8">
        <v>70</v>
      </c>
      <c r="F26" s="9">
        <v>1100</v>
      </c>
      <c r="G26" s="9">
        <f t="shared" si="1"/>
        <v>6.962025316455696</v>
      </c>
      <c r="H26" s="9">
        <v>974.68</v>
      </c>
      <c r="I26" s="9">
        <f t="shared" si="2"/>
        <v>1209.48</v>
      </c>
    </row>
    <row r="27" spans="1:9" ht="33" x14ac:dyDescent="0.25">
      <c r="A27" s="115" t="s">
        <v>174</v>
      </c>
      <c r="B27" s="8">
        <v>1</v>
      </c>
      <c r="C27" s="8">
        <f t="shared" si="3"/>
        <v>161</v>
      </c>
      <c r="D27" s="8">
        <v>151</v>
      </c>
      <c r="E27" s="8">
        <v>10</v>
      </c>
      <c r="F27" s="9">
        <v>1051</v>
      </c>
      <c r="G27" s="9">
        <f t="shared" si="1"/>
        <v>6.9602649006622519</v>
      </c>
      <c r="H27" s="9">
        <v>139.24</v>
      </c>
      <c r="I27" s="9">
        <f t="shared" si="2"/>
        <v>172.78</v>
      </c>
    </row>
    <row r="28" spans="1:9" ht="33" x14ac:dyDescent="0.25">
      <c r="A28" s="115" t="s">
        <v>174</v>
      </c>
      <c r="B28" s="8">
        <v>1</v>
      </c>
      <c r="C28" s="8">
        <f t="shared" si="3"/>
        <v>144</v>
      </c>
      <c r="D28" s="8">
        <v>120</v>
      </c>
      <c r="E28" s="8">
        <v>24</v>
      </c>
      <c r="F28" s="9">
        <v>934</v>
      </c>
      <c r="G28" s="9">
        <f t="shared" si="1"/>
        <v>7.7833333333333332</v>
      </c>
      <c r="H28" s="9">
        <v>373.68</v>
      </c>
      <c r="I28" s="9">
        <f t="shared" si="2"/>
        <v>463.7</v>
      </c>
    </row>
    <row r="29" spans="1:9" ht="33" x14ac:dyDescent="0.25">
      <c r="A29" s="115" t="s">
        <v>176</v>
      </c>
      <c r="B29" s="8">
        <v>1</v>
      </c>
      <c r="C29" s="8">
        <f t="shared" si="3"/>
        <v>159</v>
      </c>
      <c r="D29" s="8">
        <v>135</v>
      </c>
      <c r="E29" s="8">
        <v>24</v>
      </c>
      <c r="F29" s="9">
        <v>1181</v>
      </c>
      <c r="G29" s="9">
        <f t="shared" si="1"/>
        <v>8.7481481481481485</v>
      </c>
      <c r="H29" s="9">
        <v>419.86</v>
      </c>
      <c r="I29" s="9">
        <f t="shared" si="2"/>
        <v>521</v>
      </c>
    </row>
    <row r="30" spans="1:9" ht="19.5" customHeight="1" x14ac:dyDescent="0.25">
      <c r="A30" s="115" t="s">
        <v>179</v>
      </c>
      <c r="B30" s="8">
        <v>1</v>
      </c>
      <c r="C30" s="8">
        <f t="shared" si="3"/>
        <v>176</v>
      </c>
      <c r="D30" s="8">
        <v>158</v>
      </c>
      <c r="E30" s="8">
        <v>18</v>
      </c>
      <c r="F30" s="9">
        <v>1900</v>
      </c>
      <c r="G30" s="9">
        <f t="shared" si="1"/>
        <v>12.025316455696203</v>
      </c>
      <c r="H30" s="9">
        <v>432.9</v>
      </c>
      <c r="I30" s="9">
        <f t="shared" si="2"/>
        <v>537.19000000000005</v>
      </c>
    </row>
    <row r="31" spans="1:9" ht="33" x14ac:dyDescent="0.25">
      <c r="A31" s="115" t="s">
        <v>180</v>
      </c>
      <c r="B31" s="8">
        <v>1</v>
      </c>
      <c r="C31" s="8">
        <f t="shared" si="3"/>
        <v>265</v>
      </c>
      <c r="D31" s="8">
        <v>158</v>
      </c>
      <c r="E31" s="8">
        <v>107</v>
      </c>
      <c r="F31" s="9">
        <v>1382</v>
      </c>
      <c r="G31" s="9">
        <f t="shared" si="1"/>
        <v>8.7468354430379751</v>
      </c>
      <c r="H31" s="9">
        <v>1871.86</v>
      </c>
      <c r="I31" s="9">
        <f t="shared" si="2"/>
        <v>2322.79</v>
      </c>
    </row>
    <row r="32" spans="1:9" ht="33" x14ac:dyDescent="0.25">
      <c r="A32" s="115" t="s">
        <v>214</v>
      </c>
      <c r="B32" s="8">
        <v>1</v>
      </c>
      <c r="C32" s="8">
        <f t="shared" si="3"/>
        <v>180</v>
      </c>
      <c r="D32" s="8">
        <v>158</v>
      </c>
      <c r="E32" s="8">
        <v>22</v>
      </c>
      <c r="F32" s="9">
        <v>1382</v>
      </c>
      <c r="G32" s="9">
        <f t="shared" si="1"/>
        <v>8.7468354430379751</v>
      </c>
      <c r="H32" s="9">
        <v>384.87</v>
      </c>
      <c r="I32" s="9">
        <f t="shared" si="2"/>
        <v>477.59</v>
      </c>
    </row>
    <row r="33" spans="1:9" ht="33" x14ac:dyDescent="0.25">
      <c r="A33" s="115" t="s">
        <v>181</v>
      </c>
      <c r="B33" s="8">
        <v>1</v>
      </c>
      <c r="C33" s="8">
        <f t="shared" si="3"/>
        <v>238</v>
      </c>
      <c r="D33" s="8">
        <v>158</v>
      </c>
      <c r="E33" s="8">
        <v>80</v>
      </c>
      <c r="F33" s="9">
        <v>1287</v>
      </c>
      <c r="G33" s="9">
        <f t="shared" si="1"/>
        <v>8.1455696202531644</v>
      </c>
      <c r="H33" s="9">
        <v>1303.3599999999999</v>
      </c>
      <c r="I33" s="9">
        <f t="shared" si="2"/>
        <v>1617.34</v>
      </c>
    </row>
    <row r="34" spans="1:9" ht="16.5" x14ac:dyDescent="0.25">
      <c r="A34" s="115" t="s">
        <v>184</v>
      </c>
      <c r="B34" s="8">
        <v>1</v>
      </c>
      <c r="C34" s="8">
        <f t="shared" si="3"/>
        <v>192.5</v>
      </c>
      <c r="D34" s="8">
        <v>158</v>
      </c>
      <c r="E34" s="8">
        <v>34.5</v>
      </c>
      <c r="F34" s="9">
        <v>1917</v>
      </c>
      <c r="G34" s="9">
        <f t="shared" si="1"/>
        <v>12.132911392405063</v>
      </c>
      <c r="H34" s="9">
        <v>837.18</v>
      </c>
      <c r="I34" s="9">
        <f t="shared" si="2"/>
        <v>1038.8599999999999</v>
      </c>
    </row>
    <row r="35" spans="1:9" ht="16.5" x14ac:dyDescent="0.25">
      <c r="A35" s="115" t="s">
        <v>185</v>
      </c>
      <c r="B35" s="8">
        <v>1</v>
      </c>
      <c r="C35" s="8">
        <f t="shared" si="3"/>
        <v>214.25</v>
      </c>
      <c r="D35" s="8">
        <v>158</v>
      </c>
      <c r="E35" s="8">
        <v>56.25</v>
      </c>
      <c r="F35" s="9">
        <v>1500</v>
      </c>
      <c r="G35" s="9">
        <f t="shared" si="1"/>
        <v>9.4936708860759502</v>
      </c>
      <c r="H35" s="9">
        <v>1068.08</v>
      </c>
      <c r="I35" s="9">
        <f t="shared" si="2"/>
        <v>1325.38</v>
      </c>
    </row>
    <row r="36" spans="1:9" ht="33" x14ac:dyDescent="0.25">
      <c r="A36" s="115" t="s">
        <v>187</v>
      </c>
      <c r="B36" s="8">
        <v>1</v>
      </c>
      <c r="C36" s="8">
        <f t="shared" si="3"/>
        <v>174</v>
      </c>
      <c r="D36" s="8">
        <v>158</v>
      </c>
      <c r="E36" s="8">
        <v>16</v>
      </c>
      <c r="F36" s="9">
        <v>1190</v>
      </c>
      <c r="G36" s="9">
        <f t="shared" si="1"/>
        <v>7.5316455696202533</v>
      </c>
      <c r="H36" s="9">
        <v>241.02</v>
      </c>
      <c r="I36" s="9">
        <f t="shared" si="2"/>
        <v>299.08</v>
      </c>
    </row>
    <row r="37" spans="1:9" ht="33" x14ac:dyDescent="0.25">
      <c r="A37" s="115" t="s">
        <v>187</v>
      </c>
      <c r="B37" s="8">
        <v>1</v>
      </c>
      <c r="C37" s="8">
        <f t="shared" si="3"/>
        <v>216</v>
      </c>
      <c r="D37" s="8">
        <v>150</v>
      </c>
      <c r="E37" s="8">
        <v>66</v>
      </c>
      <c r="F37" s="9">
        <v>1129.8</v>
      </c>
      <c r="G37" s="9">
        <f t="shared" si="1"/>
        <v>7.532</v>
      </c>
      <c r="H37" s="9">
        <v>994.22</v>
      </c>
      <c r="I37" s="9">
        <f t="shared" si="2"/>
        <v>1233.73</v>
      </c>
    </row>
    <row r="38" spans="1:9" ht="33" x14ac:dyDescent="0.25">
      <c r="A38" s="115" t="s">
        <v>215</v>
      </c>
      <c r="B38" s="8">
        <v>1</v>
      </c>
      <c r="C38" s="8">
        <f t="shared" si="3"/>
        <v>148</v>
      </c>
      <c r="D38" s="8">
        <v>142</v>
      </c>
      <c r="E38" s="8">
        <v>6</v>
      </c>
      <c r="F38" s="9">
        <v>988.5</v>
      </c>
      <c r="G38" s="9">
        <f t="shared" si="1"/>
        <v>6.961267605633803</v>
      </c>
      <c r="H38" s="9">
        <v>83.54</v>
      </c>
      <c r="I38" s="9">
        <f t="shared" si="2"/>
        <v>103.66</v>
      </c>
    </row>
    <row r="39" spans="1:9" ht="16.5" x14ac:dyDescent="0.25">
      <c r="A39" s="2"/>
      <c r="B39" s="2"/>
      <c r="C39" s="2"/>
      <c r="D39" s="2"/>
      <c r="E39" s="2"/>
      <c r="F39" s="2"/>
      <c r="G39" s="2"/>
      <c r="H39" s="2"/>
      <c r="I39" s="2"/>
    </row>
    <row r="40" spans="1:9" ht="15.75" x14ac:dyDescent="0.25">
      <c r="A40" s="13" t="s">
        <v>2</v>
      </c>
      <c r="B40" s="14"/>
      <c r="C40" s="14"/>
      <c r="D40" s="14"/>
      <c r="E40" s="14"/>
      <c r="F40" s="14"/>
      <c r="G40" s="14"/>
      <c r="H40" s="14"/>
      <c r="I40" s="14"/>
    </row>
    <row r="41" spans="1:9" ht="16.5" x14ac:dyDescent="0.25">
      <c r="A41" s="139" t="s">
        <v>190</v>
      </c>
      <c r="B41" s="139"/>
      <c r="C41" s="139"/>
      <c r="D41" s="139"/>
      <c r="E41" s="139"/>
      <c r="F41" s="12"/>
      <c r="G41" s="12"/>
      <c r="H41" s="12"/>
      <c r="I41" s="12"/>
    </row>
    <row r="42" spans="1:9" ht="16.5" x14ac:dyDescent="0.25">
      <c r="A42" s="22" t="s">
        <v>8</v>
      </c>
      <c r="B42" s="2"/>
      <c r="C42" s="2"/>
      <c r="D42" s="14"/>
      <c r="E42" s="14"/>
      <c r="F42" s="14"/>
      <c r="G42" s="14"/>
      <c r="H42" s="14"/>
      <c r="I42" s="14"/>
    </row>
    <row r="43" spans="1:9" ht="15.75" x14ac:dyDescent="0.25">
      <c r="A43" s="14" t="s">
        <v>216</v>
      </c>
      <c r="B43" s="22"/>
      <c r="C43" s="22"/>
      <c r="D43" s="14"/>
      <c r="E43" s="14"/>
      <c r="F43" s="14"/>
      <c r="G43" s="14"/>
      <c r="H43" s="14"/>
      <c r="I43" s="14"/>
    </row>
    <row r="44" spans="1:9" ht="15.75" x14ac:dyDescent="0.25">
      <c r="A44" s="14" t="s">
        <v>217</v>
      </c>
      <c r="B44" s="22"/>
      <c r="C44" s="22"/>
      <c r="D44" s="14"/>
      <c r="E44" s="14"/>
      <c r="F44" s="14"/>
      <c r="G44" s="14"/>
      <c r="H44" s="14"/>
      <c r="I44" s="14"/>
    </row>
    <row r="45" spans="1:9" ht="15.75" x14ac:dyDescent="0.25">
      <c r="A45" s="14"/>
      <c r="B45" s="22"/>
      <c r="C45" s="22"/>
      <c r="D45" s="14"/>
      <c r="E45" s="14"/>
      <c r="F45" s="14"/>
      <c r="G45" s="14"/>
      <c r="H45" s="14"/>
      <c r="I45" s="14"/>
    </row>
    <row r="46" spans="1:9" ht="22.5" x14ac:dyDescent="0.3">
      <c r="A46" s="14" t="s">
        <v>191</v>
      </c>
      <c r="B46" s="22"/>
      <c r="C46" s="22"/>
      <c r="D46" s="14"/>
      <c r="E46" s="14"/>
      <c r="F46" s="14"/>
      <c r="G46" s="14"/>
      <c r="H46" s="14"/>
      <c r="I46" s="14"/>
    </row>
    <row r="47" spans="1:9" ht="15.75" x14ac:dyDescent="0.25">
      <c r="A47" s="14"/>
      <c r="B47" s="22"/>
      <c r="C47" s="22"/>
      <c r="D47" s="14"/>
      <c r="E47" s="14"/>
      <c r="F47" s="14"/>
      <c r="G47" s="14"/>
      <c r="H47" s="14"/>
      <c r="I47" s="14"/>
    </row>
    <row r="48" spans="1:9" ht="15.75" x14ac:dyDescent="0.25">
      <c r="A48" s="116" t="s">
        <v>192</v>
      </c>
      <c r="B48" s="117"/>
      <c r="C48" s="117"/>
      <c r="D48" s="116"/>
      <c r="E48" s="116"/>
      <c r="F48" s="116"/>
      <c r="G48" s="116"/>
      <c r="H48" s="116"/>
      <c r="I48" s="116"/>
    </row>
    <row r="49" spans="1:9" ht="15.75" x14ac:dyDescent="0.25">
      <c r="A49" s="178" t="s">
        <v>12</v>
      </c>
      <c r="B49" s="178"/>
      <c r="C49" s="178"/>
      <c r="D49" s="178"/>
      <c r="E49" s="178"/>
      <c r="F49" s="178"/>
      <c r="G49" s="178"/>
      <c r="H49" s="178"/>
      <c r="I49" s="178"/>
    </row>
    <row r="50" spans="1:9" ht="15.75" x14ac:dyDescent="0.25">
      <c r="A50" s="179" t="s">
        <v>18</v>
      </c>
      <c r="B50" s="179"/>
      <c r="C50" s="179"/>
      <c r="D50" s="179"/>
      <c r="E50" s="179"/>
      <c r="F50" s="179"/>
      <c r="G50" s="179"/>
      <c r="H50" s="179"/>
      <c r="I50" s="179"/>
    </row>
    <row r="51" spans="1:9" x14ac:dyDescent="0.25">
      <c r="A51" s="21"/>
      <c r="B51" s="21"/>
      <c r="C51" s="21"/>
      <c r="D51" s="21"/>
      <c r="E51" s="21"/>
      <c r="F51" s="21"/>
      <c r="G51" s="21"/>
      <c r="H51" s="21"/>
      <c r="I51" s="21"/>
    </row>
    <row r="52" spans="1:9" ht="16.5" x14ac:dyDescent="0.25">
      <c r="A52" s="2"/>
      <c r="B52" s="2"/>
      <c r="C52" s="2"/>
      <c r="D52" s="2"/>
      <c r="E52" s="2"/>
      <c r="F52" s="2"/>
      <c r="G52" s="2"/>
      <c r="H52" s="2"/>
      <c r="I52" s="2"/>
    </row>
    <row r="53" spans="1:9" ht="16.5" x14ac:dyDescent="0.25">
      <c r="A53" s="2" t="s">
        <v>4</v>
      </c>
      <c r="B53" s="2"/>
      <c r="C53" s="2"/>
      <c r="D53" s="2"/>
      <c r="E53" s="2"/>
      <c r="F53" s="2"/>
      <c r="G53" s="2"/>
      <c r="H53" s="2"/>
      <c r="I53" s="2"/>
    </row>
  </sheetData>
  <mergeCells count="15">
    <mergeCell ref="G1:I1"/>
    <mergeCell ref="E9:E10"/>
    <mergeCell ref="A41:E41"/>
    <mergeCell ref="A49:I49"/>
    <mergeCell ref="A50:I50"/>
    <mergeCell ref="A3:I3"/>
    <mergeCell ref="A8:A10"/>
    <mergeCell ref="B8:B10"/>
    <mergeCell ref="C8:E8"/>
    <mergeCell ref="F8:F10"/>
    <mergeCell ref="G8:G10"/>
    <mergeCell ref="H8:H10"/>
    <mergeCell ref="I8:I10"/>
    <mergeCell ref="C9:C10"/>
    <mergeCell ref="D9: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 proj_dec</vt:lpstr>
      <vt:lpstr>KOPSAVILKUMS</vt:lpstr>
      <vt:lpstr>NMPD_summ_darbs_dec-feb</vt:lpstr>
      <vt:lpstr>NMPD_pārējie_janv</vt:lpstr>
      <vt:lpstr>NMPD_pārējie_feb</vt:lpstr>
      <vt:lpstr>SPKC_dec</vt:lpstr>
      <vt:lpstr>SPKC_jan</vt:lpstr>
      <vt:lpstr>SPKC_feb</vt:lpstr>
      <vt:lpstr>NVD_dec</vt:lpstr>
      <vt:lpstr>NVD_jan</vt:lpstr>
      <vt:lpstr>NVD_feb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Linards</dc:creator>
  <cp:lastModifiedBy>Liene Ābola</cp:lastModifiedBy>
  <cp:lastPrinted>2020-05-07T10:59:27Z</cp:lastPrinted>
  <dcterms:created xsi:type="dcterms:W3CDTF">2017-06-26T19:24:00Z</dcterms:created>
  <dcterms:modified xsi:type="dcterms:W3CDTF">2021-04-30T11:40:32Z</dcterms:modified>
</cp:coreProperties>
</file>