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Veselibas aprupes departaments\Veselibas aprupes organizacijas nodala\2.VAON\Ineta\MK_555_vakcin_jūlijs2021\"/>
    </mc:Choice>
  </mc:AlternateContent>
  <xr:revisionPtr revIDLastSave="0" documentId="8_{A11330D5-8C20-4B4A-9EDC-38E0806346C7}" xr6:coauthVersionLast="47" xr6:coauthVersionMax="47" xr10:uidLastSave="{00000000-0000-0000-0000-000000000000}"/>
  <bookViews>
    <workbookView xWindow="-108" yWindow="-108" windowWidth="23256" windowHeight="12576" tabRatio="654" activeTab="1" xr2:uid="{00000000-000D-0000-FFFF-FFFF00000000}"/>
  </bookViews>
  <sheets>
    <sheet name="1.piel." sheetId="7" r:id="rId1"/>
    <sheet name="2.piel." sheetId="5" r:id="rId2"/>
    <sheet name="3.piel." sheetId="4" r:id="rId3"/>
  </sheets>
  <externalReferences>
    <externalReference r:id="rId4"/>
    <externalReference r:id="rId5"/>
    <externalReference r:id="rId6"/>
    <externalReference r:id="rId7"/>
    <externalReference r:id="rId8"/>
    <externalReference r:id="rId9"/>
    <externalReference r:id="rId10"/>
  </externalReferences>
  <definedNames>
    <definedName name="_1_2_d_NMP_lim">#REF!</definedName>
    <definedName name="aa">#REF!</definedName>
    <definedName name="_xlnm.Auto_Open" localSheetId="0">#REF!</definedName>
    <definedName name="_xlnm.Auto_Open" localSheetId="1">#REF!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#REF!</definedName>
    <definedName name="izm.nos_1">[2]izm.posteni!$B$2:$B$216</definedName>
    <definedName name="jhg">#REF!</definedName>
    <definedName name="kk">#REF!</definedName>
    <definedName name="l">#REF!</definedName>
    <definedName name="Limeni_7_9group">#REF!</definedName>
    <definedName name="mmm" hidden="1">[1]ZQZBC_PLN__04_03_10!#REF!</definedName>
    <definedName name="n">#REF!</definedName>
    <definedName name="P_Dati_rikojums">#REF!</definedName>
    <definedName name="pp">#REF!</definedName>
    <definedName name="_xlnm.Print_Area" localSheetId="0">'1.piel.'!$A$1:$H$18</definedName>
    <definedName name="_xlnm.Print_Area" localSheetId="1">'2.piel.'!$A$1:$D$24</definedName>
    <definedName name="Recover">[3]Macro1!$A$135</definedName>
    <definedName name="Rikojums2222">[4]Macro1!$A$106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#REF!</definedName>
    <definedName name="Struktūrvien.kods_1">[2]strukturkodi!$A$2:$A$232</definedName>
    <definedName name="T13l6">[5]ATSKAITE_2v!#REF!</definedName>
    <definedName name="TableName">"Dummy"</definedName>
    <definedName name="TWO_LINKS">'[6]8.1.'!$C$5</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#REF!</definedName>
    <definedName name="yuh">#REF!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5" l="1"/>
  <c r="C16" i="5" l="1"/>
  <c r="C15" i="5"/>
  <c r="C14" i="5"/>
  <c r="C18" i="5"/>
  <c r="C17" i="5"/>
  <c r="B8" i="5"/>
  <c r="G7" i="7" l="1"/>
  <c r="C7" i="7"/>
  <c r="C5" i="7" s="1"/>
  <c r="D7" i="7"/>
  <c r="E18" i="7"/>
  <c r="E17" i="7"/>
  <c r="E16" i="7"/>
  <c r="E15" i="7"/>
  <c r="E14" i="7"/>
  <c r="E13" i="7"/>
  <c r="C6" i="7" l="1"/>
  <c r="C4" i="7"/>
  <c r="C5" i="5" l="1"/>
  <c r="C6" i="5"/>
  <c r="C8" i="5" l="1"/>
  <c r="C9" i="5" s="1"/>
  <c r="D3" i="4"/>
  <c r="D5" i="4" s="1"/>
  <c r="C12" i="5" l="1"/>
  <c r="C19" i="5" s="1"/>
  <c r="E6" i="7" l="1"/>
  <c r="E5" i="7"/>
  <c r="E4" i="7"/>
  <c r="E7" i="7" l="1"/>
</calcChain>
</file>

<file path=xl/sharedStrings.xml><?xml version="1.0" encoding="utf-8"?>
<sst xmlns="http://schemas.openxmlformats.org/spreadsheetml/2006/main" count="59" uniqueCount="59">
  <si>
    <t>1.pielikums MK noteikumu projekta "Grozījumi Ministru kabineta 2018.gada 28.augusta noteikumos Nr.555 „Veselības aprūpes pakalpojumu organizēšanas un samaksas kārtība"" anotācijai</t>
  </si>
  <si>
    <t>Samaksa ģimenes ārsta praksei par sasniegtajiem Covid-19 vakcinācijas aptveres rādītājiem mērķa grupā</t>
  </si>
  <si>
    <t>Izdevumu kompensācija par ģimenes ārsta praksē nodarbināto personu veselības veicināšanas un rehabilitācijas pasākumiem</t>
  </si>
  <si>
    <t>Sasniegtā mērķa grupas aptvere </t>
  </si>
  <si>
    <t>Kopā: </t>
  </si>
  <si>
    <t>Kopējais skaits</t>
  </si>
  <si>
    <t>Vakcinācija pabeigta</t>
  </si>
  <si>
    <t>Vakcinācija procesā</t>
  </si>
  <si>
    <t>Vakcinācijā iesaistītie %</t>
  </si>
  <si>
    <t>Vakcinācija nav uzsākta</t>
  </si>
  <si>
    <t>Piemaksas apmērs, euro </t>
  </si>
  <si>
    <t>Aptveres rādītāji uz 2021. gada 1.jūliju</t>
  </si>
  <si>
    <t>NVD Kurzemes nodaļa</t>
  </si>
  <si>
    <t>NVD Rīgas nodaļa</t>
  </si>
  <si>
    <t>NVD Zemgales nodaļa</t>
  </si>
  <si>
    <t>NVD Vidzemes nodaļa</t>
  </si>
  <si>
    <t>NVD Latgales nodaļa</t>
  </si>
  <si>
    <t>Vakcinācijas mērķa grupa, ko vērtē</t>
  </si>
  <si>
    <t>Plānotais īpatsvars, % </t>
  </si>
  <si>
    <t>* Ar Ministru kabineta 2021.gada 21.aprīļa rīkojumu Nr.266 “Par finanšu līdzekļu piešķiršanu no valsts budžeta programmas “Līdzekļi neparedzētiem gadījumiem”” (prot. Nr.34 47.§) iezīmētais finansējums</t>
  </si>
  <si>
    <t>Ar MK 21.04.2021. rīkojumu Nr.266 iezīmētais finansējums, euro</t>
  </si>
  <si>
    <t>Iedzīvotāju skaits, cilvēki</t>
  </si>
  <si>
    <t>2021.gadā papildus nepieciešamais, ņemot vērā jau iezīmēto finansējumu, euro</t>
  </si>
  <si>
    <t>Kopā:</t>
  </si>
  <si>
    <t>Samaksa par papildus resursu piesaisti Covid-19 vakcinācijas nodrošināšanai ģimenes ārstu praksē</t>
  </si>
  <si>
    <t>Telpu noma: 35 m2   =&gt; 50 m2*</t>
  </si>
  <si>
    <t>Komunālie maksājumi: 35 m2  =&gt; 50 m2**</t>
  </si>
  <si>
    <t>** Komunālie maksājumi atbilstoši telpu platības palielinājumam no 35 m2 uz 50 m2.</t>
  </si>
  <si>
    <t>VSAOI 23,59%</t>
  </si>
  <si>
    <t>Kopā papildus nepieciešamais finansējums vienā mēnesī vienai ģimenes ārstu praksei</t>
  </si>
  <si>
    <t>* Nepieciešamais telpu platības palielinājums no 35 m2 uz 50 m2.</t>
  </si>
  <si>
    <t>2.pielikums MK noteikumu projekta "Grozījumi Ministru kabineta 2018.gada 28.augusta noteikumos Nr.555 „Veselības aprūpes pakalpojumu organizēšanas un samaksas kārtība"" anotācijai</t>
  </si>
  <si>
    <t>Plānotais ģimenes ārstu prakšu skaits, kas iesaistās vakcinācijā (90% no 1 248)*</t>
  </si>
  <si>
    <t>Vidējās rehabilitācijas kursa izmaksas par 10 dienām, euro**</t>
  </si>
  <si>
    <t>* Dati par ģimenes ārstu prakšu skaitu uz 01.07.2021.</t>
  </si>
  <si>
    <t>** Vidējās izmaksas maksas cenrāžos rehabilitācijas centru piedāvājumos</t>
  </si>
  <si>
    <t>3.pielikums MK noteikumu projekta "Grozījumi Ministru kabineta 2018.gada 28.augusta noteikumos Nr.555 „Veselības aprūpes pakalpojumu organizēšanas un samaksas kārtība"" anotācijai</t>
  </si>
  <si>
    <t>Kopā papildus nepieciešamais finansējums 2021.gada 5 mēnešiem (augusts-decembris)</t>
  </si>
  <si>
    <t>Kopā papildus nepieciešamais finansējums 2021.gadā, euro</t>
  </si>
  <si>
    <t>Papildus cilvēkresursu nodrošinājums mēnesī****</t>
  </si>
  <si>
    <t>**** Saskaņā ar Ministru kabineta 2018.gada 28.augusta noteikumu Nr.555 „Veselības aprūpes pakalpojumu organizēšanas un samaksas kārtība" 153.2. punktā noteikto - ārstniecības un pacientu aprūpes personām un funkcionālo speciālistu asistentiem – 1117,00 euro</t>
  </si>
  <si>
    <t>Plānotais ģimenes ārstu prakšu skaits, kas iesaistās vakcinācijā augustā (75% no 1 248)</t>
  </si>
  <si>
    <t>Plānotais ģimenes ārstu prakšu skaits, kas iesaistās vakcinācijā septembrī (80% no 1 248)</t>
  </si>
  <si>
    <t>Plānotais ģimenes ārstu prakšu skaits, kas iesaistās vakcinācijā oktobrī (85% no 1 248)</t>
  </si>
  <si>
    <t>Plānotais ģimenes ārstu prakšu skaits, kas iesaistās vakcinācijā novembrī (90% no 1 248)</t>
  </si>
  <si>
    <t>Plānotais ģimenes ārstu prakšu skaits, kas iesaistās vakcinācijā decembrī (95% no 1 248)</t>
  </si>
  <si>
    <t>Dati par ģimenes ārstu prakšu skaitu uz 01.07.2021.*****</t>
  </si>
  <si>
    <t>Papildus nepieciešamais finansējums telpu nomas, komunālo maksājumu un administratīvajiem izdevumiem mēnesī</t>
  </si>
  <si>
    <r>
      <t xml:space="preserve">Saskaņā ar ģimenes ārstu kapitācijas naudas spēkā esošo aprēķinu, euro </t>
    </r>
    <r>
      <rPr>
        <sz val="11"/>
        <color theme="1"/>
        <rFont val="Times New Roman"/>
        <family val="1"/>
      </rPr>
      <t>(noapaļots līdz veselam euro)</t>
    </r>
  </si>
  <si>
    <r>
      <t xml:space="preserve">Precizētās pozīcijas, euro </t>
    </r>
    <r>
      <rPr>
        <sz val="11"/>
        <color theme="1"/>
        <rFont val="Times New Roman"/>
        <family val="1"/>
      </rPr>
      <t>(noapaļots līdz veselam euro)</t>
    </r>
  </si>
  <si>
    <t>Kopā pasākuma īstenošanai nepieciešamais finansējums, euro</t>
  </si>
  <si>
    <t>līdz 50% </t>
  </si>
  <si>
    <t>virs 50% līdz 70% </t>
  </si>
  <si>
    <t>virs 70% līdz 100% </t>
  </si>
  <si>
    <t>***** Dati par ģimenes ārstu prakšu skaitu uz 01.07.2021. Uz 01.07.2021. vakcinācijā ir iesaistītas 60% no visām ģimenes ārstu praksēm. Plānots pakāpenisks iesaistīto prakšu skaita pieaugums.</t>
  </si>
  <si>
    <t>Kopā telpu nomas, komunālo maksājumu, tehniskā nodrošinājuma izdevumu izmaksas:</t>
  </si>
  <si>
    <t>Papildus tehniskais nodrošinājums***</t>
  </si>
  <si>
    <t>*** Atbilstoši vidējām ikmēneša izmaksām, kas kapitācijas un fiksētajā maksājumā paredzētas tādām tehniskā nodrošinājuma pozīcijām, kas attieicnāms uz vakcināciju (leduskapis, ģenerators, papildus kušete, medicīnisko iekārtu apkope u.c.)</t>
  </si>
  <si>
    <t xml:space="preserve">Ģimenes ārsts pieteikuma veidlapā norādīs, kādam mērķim vēlas saņemt finansējumu, ieliekot krustiņu attiecīgajā pozīcijā - papildus cilvēkresursu piesaistīšanai, papildus telpu nodrošināšanai, prakses tehniskā nodrošinājuma iegādei. Par konkrēto mēnesi maksājuma pieprasijumā var būt atzīmēts viens no iepriekš minētajiem mērķiem, vai tie var būt vienlaicīgi vairāki. Šajā aprēķinā norādītais pret ģimenes ārsta finansējuma pieprasījumā norādīto katras pozīcijas apmērs var būt mainīgs, taču kopējais izmaksājamais maksimālais mēneša  apjoms nepārsniedz 1500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</si>
</sst>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charset val="186"/>
      <scheme val="minor"/>
    </font>
    <font>
      <sz val="11"/>
      <color theme="1"/>
      <name val="Calibri"/>
      <family val="2"/>
      <charset val="186"/>
      <scheme val="minor"/>
    </font>
    <font>
      <sz val="10"/>
      <name val="Arial"/>
      <family val="2"/>
      <charset val="186"/>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1"/>
      <color rgb="FFFF0000"/>
      <name val="Times New Roman"/>
      <family val="1"/>
    </font>
    <font>
      <b/>
      <sz val="11"/>
      <name val="Times New Roman"/>
      <family val="1"/>
    </font>
    <font>
      <sz val="11"/>
      <color theme="1"/>
      <name val="Calibri"/>
      <family val="2"/>
      <charset val="204"/>
      <scheme val="minor"/>
    </font>
    <font>
      <b/>
      <sz val="12"/>
      <name val="Times New Roman"/>
      <family val="1"/>
    </font>
    <font>
      <sz val="12"/>
      <name val="Times New Roman"/>
      <family val="1"/>
    </font>
    <font>
      <sz val="12"/>
      <color theme="1"/>
      <name val="Times New Roman"/>
      <family val="1"/>
    </font>
    <font>
      <sz val="10"/>
      <color theme="1"/>
      <name val="Times New Roman"/>
      <family val="1"/>
    </font>
    <font>
      <sz val="11"/>
      <name val="Times New Roman"/>
      <family val="1"/>
    </font>
    <font>
      <b/>
      <sz val="11"/>
      <color rgb="FF000000"/>
      <name val="Times New Roman"/>
      <family val="1"/>
    </font>
    <font>
      <sz val="11"/>
      <color rgb="FF000000"/>
      <name val="Times New Roman"/>
      <family val="1"/>
    </font>
    <font>
      <sz val="11"/>
      <color theme="0" tint="-0.499984740745262"/>
      <name val="Times New Roman"/>
      <family val="1"/>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1" fillId="0" borderId="0"/>
    <xf numFmtId="0" fontId="2" fillId="0" borderId="0"/>
    <xf numFmtId="0" fontId="3" fillId="0" borderId="0"/>
    <xf numFmtId="43" fontId="2" fillId="0" borderId="0" applyFont="0" applyFill="0" applyBorder="0" applyAlignment="0" applyProtection="0"/>
    <xf numFmtId="0" fontId="9"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4" fillId="0" borderId="0" xfId="0" applyFont="1" applyFill="1" applyAlignment="1">
      <alignment vertical="center"/>
    </xf>
    <xf numFmtId="0" fontId="4" fillId="0" borderId="0" xfId="0" applyFont="1" applyFill="1" applyAlignment="1">
      <alignment horizontal="center" vertical="center"/>
    </xf>
    <xf numFmtId="3" fontId="5" fillId="2" borderId="0" xfId="0" applyNumberFormat="1"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center" vertical="center"/>
    </xf>
    <xf numFmtId="0" fontId="7" fillId="2" borderId="0" xfId="0" applyFont="1" applyFill="1" applyAlignment="1">
      <alignment vertical="center"/>
    </xf>
    <xf numFmtId="0" fontId="4" fillId="2" borderId="1" xfId="0" applyFont="1" applyFill="1" applyBorder="1" applyAlignment="1">
      <alignment vertical="center" wrapText="1"/>
    </xf>
    <xf numFmtId="2" fontId="4" fillId="2" borderId="0" xfId="0" applyNumberFormat="1" applyFont="1" applyFill="1" applyAlignment="1">
      <alignment vertical="center"/>
    </xf>
    <xf numFmtId="2" fontId="4" fillId="2" borderId="0" xfId="0" applyNumberFormat="1" applyFont="1" applyFill="1" applyAlignment="1">
      <alignment horizontal="right" vertical="center"/>
    </xf>
    <xf numFmtId="2" fontId="5" fillId="2" borderId="0" xfId="0" applyNumberFormat="1" applyFont="1" applyFill="1" applyAlignment="1">
      <alignment horizontal="center" vertical="center"/>
    </xf>
    <xf numFmtId="0" fontId="5" fillId="2" borderId="0" xfId="0" applyFont="1" applyFill="1" applyAlignment="1">
      <alignment horizontal="right" vertical="center"/>
    </xf>
    <xf numFmtId="0" fontId="4" fillId="2" borderId="0" xfId="0" applyFont="1" applyFill="1" applyAlignment="1">
      <alignment horizontal="left" vertical="center"/>
    </xf>
    <xf numFmtId="0" fontId="6" fillId="0" borderId="0" xfId="0" applyFont="1" applyFill="1" applyAlignment="1">
      <alignment horizontal="center" vertical="center" wrapText="1"/>
    </xf>
    <xf numFmtId="164" fontId="5" fillId="2" borderId="1" xfId="9" applyNumberFormat="1" applyFont="1" applyFill="1" applyBorder="1" applyAlignment="1">
      <alignment horizontal="center" vertical="center"/>
    </xf>
    <xf numFmtId="164" fontId="4" fillId="0" borderId="1" xfId="9"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0" fontId="4" fillId="2" borderId="1" xfId="0" applyFont="1" applyFill="1" applyBorder="1" applyAlignment="1">
      <alignment vertical="center"/>
    </xf>
    <xf numFmtId="0" fontId="5" fillId="2"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0" fontId="6" fillId="2" borderId="0" xfId="3" applyFont="1" applyFill="1" applyAlignment="1">
      <alignment vertical="center"/>
    </xf>
    <xf numFmtId="0" fontId="4" fillId="2" borderId="0" xfId="3" applyFont="1" applyFill="1"/>
    <xf numFmtId="0" fontId="6" fillId="2" borderId="0" xfId="3" applyFont="1" applyFill="1" applyAlignment="1">
      <alignment horizontal="center" vertical="center"/>
    </xf>
    <xf numFmtId="0" fontId="12" fillId="2" borderId="0" xfId="3" applyFont="1" applyFill="1"/>
    <xf numFmtId="0" fontId="11" fillId="2" borderId="0" xfId="5" applyFont="1" applyFill="1" applyAlignment="1">
      <alignment horizontal="right" vertical="center" wrapText="1"/>
    </xf>
    <xf numFmtId="0" fontId="13" fillId="2" borderId="0" xfId="3" applyFont="1" applyFill="1" applyAlignment="1">
      <alignment vertical="center" wrapText="1"/>
    </xf>
    <xf numFmtId="2" fontId="5" fillId="0" borderId="1" xfId="0" applyNumberFormat="1" applyFont="1" applyFill="1" applyBorder="1" applyAlignment="1">
      <alignment horizontal="right" vertical="center"/>
    </xf>
    <xf numFmtId="3" fontId="5"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2" fontId="5" fillId="3" borderId="1" xfId="0" applyNumberFormat="1" applyFont="1" applyFill="1" applyBorder="1" applyAlignment="1">
      <alignment horizontal="right" vertical="center"/>
    </xf>
    <xf numFmtId="0" fontId="14" fillId="2" borderId="0" xfId="5" applyFont="1" applyFill="1" applyBorder="1" applyAlignment="1">
      <alignment horizontal="right" vertical="center" wrapText="1"/>
    </xf>
    <xf numFmtId="0" fontId="4" fillId="2" borderId="0" xfId="3" applyFont="1" applyFill="1" applyBorder="1"/>
    <xf numFmtId="164" fontId="5" fillId="3" borderId="1" xfId="9"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5" fillId="3" borderId="2" xfId="3" applyFont="1" applyFill="1" applyBorder="1" applyAlignment="1">
      <alignment horizontal="center" vertical="center" wrapText="1"/>
    </xf>
    <xf numFmtId="0" fontId="15" fillId="3" borderId="2" xfId="0" applyFont="1" applyFill="1" applyBorder="1" applyAlignment="1">
      <alignment horizontal="center" vertical="center" wrapText="1"/>
    </xf>
    <xf numFmtId="0" fontId="5" fillId="2" borderId="0" xfId="3" applyFont="1" applyFill="1"/>
    <xf numFmtId="0" fontId="16" fillId="2" borderId="1" xfId="0" applyFont="1" applyFill="1" applyBorder="1" applyAlignment="1">
      <alignment horizontal="left" vertical="center" wrapText="1"/>
    </xf>
    <xf numFmtId="2" fontId="16"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9" fontId="16" fillId="2" borderId="1" xfId="8" applyFont="1" applyFill="1" applyBorder="1" applyAlignment="1">
      <alignment horizontal="center" vertical="center" wrapText="1"/>
    </xf>
    <xf numFmtId="3" fontId="16" fillId="2" borderId="7" xfId="0" applyNumberFormat="1"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9" fontId="15" fillId="2" borderId="1" xfId="8"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5" fillId="0" borderId="4" xfId="3" applyNumberFormat="1" applyFont="1" applyFill="1" applyBorder="1" applyAlignment="1">
      <alignment horizontal="center"/>
    </xf>
    <xf numFmtId="3" fontId="5" fillId="3" borderId="4" xfId="3" applyNumberFormat="1" applyFont="1" applyFill="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left"/>
    </xf>
    <xf numFmtId="3" fontId="4" fillId="0" borderId="1" xfId="0" applyNumberFormat="1" applyFont="1" applyBorder="1" applyAlignment="1">
      <alignment horizontal="center"/>
    </xf>
    <xf numFmtId="9" fontId="4" fillId="0" borderId="1" xfId="8" applyFont="1" applyBorder="1" applyAlignment="1">
      <alignment horizontal="center"/>
    </xf>
    <xf numFmtId="0" fontId="5" fillId="0" borderId="1" xfId="0" applyFont="1" applyBorder="1" applyAlignment="1">
      <alignment horizontal="left"/>
    </xf>
    <xf numFmtId="3" fontId="5" fillId="0" borderId="1" xfId="0" applyNumberFormat="1" applyFont="1" applyBorder="1" applyAlignment="1">
      <alignment horizontal="center"/>
    </xf>
    <xf numFmtId="9" fontId="5" fillId="0" borderId="1" xfId="8" applyFont="1" applyBorder="1" applyAlignment="1">
      <alignment horizont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right" vertical="center" wrapText="1"/>
    </xf>
    <xf numFmtId="3" fontId="4" fillId="0" borderId="1" xfId="0" applyNumberFormat="1" applyFont="1" applyFill="1" applyBorder="1" applyAlignment="1">
      <alignment horizontal="center" vertical="center"/>
    </xf>
    <xf numFmtId="0" fontId="13" fillId="2" borderId="0" xfId="3" applyFont="1" applyFill="1" applyAlignment="1">
      <alignment horizontal="right" vertical="center" wrapText="1"/>
    </xf>
    <xf numFmtId="0" fontId="4" fillId="0" borderId="0" xfId="3" applyFont="1" applyFill="1" applyBorder="1"/>
    <xf numFmtId="0" fontId="11" fillId="2" borderId="0" xfId="5" applyFont="1" applyFill="1" applyAlignment="1">
      <alignment horizontal="right" vertical="center" wrapText="1"/>
    </xf>
    <xf numFmtId="0" fontId="6" fillId="2" borderId="0" xfId="3" applyFont="1" applyFill="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wrapText="1"/>
    </xf>
    <xf numFmtId="0" fontId="8" fillId="2" borderId="13" xfId="3" applyFont="1" applyFill="1" applyBorder="1" applyAlignment="1">
      <alignment horizontal="center"/>
    </xf>
    <xf numFmtId="0" fontId="13" fillId="2" borderId="0" xfId="3" applyFont="1" applyFill="1" applyAlignment="1">
      <alignment horizontal="right" vertical="center" wrapText="1"/>
    </xf>
    <xf numFmtId="0" fontId="4" fillId="2" borderId="8" xfId="3" applyFont="1" applyFill="1" applyBorder="1" applyAlignment="1">
      <alignment horizontal="left" wrapText="1"/>
    </xf>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xf numFmtId="4" fontId="10" fillId="2" borderId="0" xfId="2" applyNumberFormat="1" applyFont="1" applyFill="1" applyBorder="1" applyAlignment="1">
      <alignment horizontal="center" vertical="center"/>
    </xf>
    <xf numFmtId="0" fontId="4" fillId="0" borderId="1" xfId="0" applyFont="1" applyFill="1" applyBorder="1" applyAlignment="1">
      <alignment horizontal="right" vertical="center" wrapText="1"/>
    </xf>
    <xf numFmtId="2" fontId="5" fillId="0" borderId="1" xfId="0" applyNumberFormat="1" applyFont="1" applyFill="1" applyBorder="1" applyAlignment="1">
      <alignment horizontal="right" vertical="center" wrapText="1"/>
    </xf>
    <xf numFmtId="2" fontId="5" fillId="0" borderId="1" xfId="0" applyNumberFormat="1" applyFont="1" applyFill="1" applyBorder="1" applyAlignment="1">
      <alignment horizontal="right" vertical="center"/>
    </xf>
    <xf numFmtId="0" fontId="4" fillId="0" borderId="7" xfId="0" applyFont="1" applyFill="1" applyBorder="1" applyAlignment="1">
      <alignment horizontal="right" vertical="center" wrapText="1"/>
    </xf>
    <xf numFmtId="0" fontId="4" fillId="0" borderId="5" xfId="0" applyFont="1" applyFill="1" applyBorder="1" applyAlignment="1">
      <alignment horizontal="right" vertical="center" wrapText="1"/>
    </xf>
    <xf numFmtId="4" fontId="14" fillId="2" borderId="0" xfId="2" applyNumberFormat="1" applyFont="1" applyFill="1" applyBorder="1" applyAlignment="1">
      <alignment horizontal="left" vertical="top" wrapText="1"/>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5" fillId="3" borderId="7" xfId="0" applyFont="1" applyFill="1" applyBorder="1" applyAlignment="1">
      <alignment horizontal="right" vertical="center"/>
    </xf>
    <xf numFmtId="0" fontId="5" fillId="3" borderId="5" xfId="0" applyFont="1" applyFill="1" applyBorder="1" applyAlignment="1">
      <alignment horizontal="righ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cellXfs>
  <cellStyles count="10">
    <cellStyle name="Comma" xfId="9" builtinId="3"/>
    <cellStyle name="Comma 6" xfId="4" xr:uid="{00000000-0005-0000-0000-000000000000}"/>
    <cellStyle name="Normal" xfId="0" builtinId="0"/>
    <cellStyle name="Normal 10" xfId="2" xr:uid="{00000000-0005-0000-0000-000002000000}"/>
    <cellStyle name="Normal 2" xfId="3" xr:uid="{00000000-0005-0000-0000-000003000000}"/>
    <cellStyle name="Normal 3" xfId="5" xr:uid="{00000000-0005-0000-0000-000004000000}"/>
    <cellStyle name="Normal 3 3" xfId="6" xr:uid="{35A82744-C35A-49F0-9CFF-C449CBD3A3D8}"/>
    <cellStyle name="Normal 39" xfId="1" xr:uid="{00000000-0005-0000-0000-000005000000}"/>
    <cellStyle name="Normal 39 9" xfId="7" xr:uid="{5DC9F4D2-35D3-4CCE-AB87-D6F105F02EF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mbulatoro_pakalpojumu_nodala\Planosana_2013\SAVA\P&#256;RPLANO&#352;ANA\parplanosana_9menesi\R0020%20-SAVA_izpilde_veiktais_darbs_09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Apvienota_DB"/>
      <sheetName val="Staru_terapija_1_9"/>
      <sheetName val="09"/>
      <sheetName val="08"/>
      <sheetName val="07"/>
      <sheetName val="06"/>
      <sheetName val="05"/>
      <sheetName val="04"/>
      <sheetName val="03"/>
      <sheetName val="02"/>
      <sheetName val="01"/>
      <sheetName val="Macro1"/>
      <sheetName val="PIVOT2"/>
      <sheetName val="greidots"/>
      <sheetName val="R0035.2"/>
      <sheetName val="GALA "/>
      <sheetName val="aprak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35">
          <cell r="A135" t="str">
            <v>Recover</v>
          </cell>
        </row>
      </sheetData>
      <sheetData sheetId="13" refreshError="1"/>
      <sheetData sheetId="14" refreshError="1"/>
      <sheetData sheetId="15">
        <row r="4">
          <cell r="G4" t="str">
            <v>010000495-AP025</v>
          </cell>
        </row>
      </sheetData>
      <sheetData sheetId="16"/>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zoomScaleNormal="100" workbookViewId="0">
      <selection activeCell="F22" sqref="F22"/>
    </sheetView>
  </sheetViews>
  <sheetFormatPr defaultColWidth="9.21875" defaultRowHeight="15.6" x14ac:dyDescent="0.3"/>
  <cols>
    <col min="1" max="1" width="34.21875" style="24" customWidth="1"/>
    <col min="2" max="2" width="14.77734375" style="24" customWidth="1"/>
    <col min="3" max="3" width="15.21875" style="24" customWidth="1"/>
    <col min="4" max="4" width="14.44140625" style="24" customWidth="1"/>
    <col min="5" max="5" width="27.44140625" style="24" customWidth="1"/>
    <col min="6" max="6" width="30.21875" style="24" customWidth="1"/>
    <col min="7" max="7" width="30" style="24" customWidth="1"/>
    <col min="8" max="8" width="21.21875" style="24" customWidth="1"/>
    <col min="9" max="9" width="22" style="24" customWidth="1"/>
    <col min="10" max="10" width="23" style="24" customWidth="1"/>
    <col min="11" max="11" width="19.21875" style="24" customWidth="1"/>
    <col min="12" max="16384" width="9.21875" style="24"/>
  </cols>
  <sheetData>
    <row r="1" spans="1:11" ht="57.75" customHeight="1" x14ac:dyDescent="0.3">
      <c r="A1" s="69" t="s">
        <v>1</v>
      </c>
      <c r="B1" s="69"/>
      <c r="C1" s="69"/>
      <c r="D1" s="69"/>
      <c r="E1" s="69"/>
      <c r="F1" s="69"/>
      <c r="G1" s="73" t="s">
        <v>0</v>
      </c>
      <c r="H1" s="73"/>
      <c r="I1" s="21"/>
      <c r="J1" s="68"/>
      <c r="K1" s="68"/>
    </row>
    <row r="2" spans="1:11" x14ac:dyDescent="0.3">
      <c r="A2" s="23"/>
      <c r="B2" s="23"/>
      <c r="C2" s="23"/>
      <c r="D2" s="23"/>
      <c r="E2" s="23"/>
      <c r="F2" s="21"/>
      <c r="G2" s="21"/>
      <c r="H2" s="21"/>
      <c r="I2" s="21"/>
      <c r="J2" s="25"/>
      <c r="K2" s="25"/>
    </row>
    <row r="3" spans="1:11" s="37" customFormat="1" ht="45" customHeight="1" x14ac:dyDescent="0.25">
      <c r="A3" s="34" t="s">
        <v>3</v>
      </c>
      <c r="B3" s="34" t="s">
        <v>10</v>
      </c>
      <c r="C3" s="34" t="s">
        <v>21</v>
      </c>
      <c r="D3" s="34" t="s">
        <v>18</v>
      </c>
      <c r="E3" s="34" t="s">
        <v>50</v>
      </c>
      <c r="F3" s="35" t="s">
        <v>20</v>
      </c>
      <c r="G3" s="36" t="s">
        <v>22</v>
      </c>
    </row>
    <row r="4" spans="1:11" s="22" customFormat="1" ht="13.8" x14ac:dyDescent="0.25">
      <c r="A4" s="38" t="s">
        <v>51</v>
      </c>
      <c r="B4" s="39">
        <v>1</v>
      </c>
      <c r="C4" s="40">
        <f>ROUND(C7*D4,0)</f>
        <v>151631</v>
      </c>
      <c r="D4" s="41">
        <v>0.2</v>
      </c>
      <c r="E4" s="42">
        <f>C4*B4</f>
        <v>151631</v>
      </c>
      <c r="F4" s="43"/>
      <c r="G4" s="44"/>
    </row>
    <row r="5" spans="1:11" s="22" customFormat="1" ht="13.8" x14ac:dyDescent="0.25">
      <c r="A5" s="38" t="s">
        <v>52</v>
      </c>
      <c r="B5" s="39">
        <v>3</v>
      </c>
      <c r="C5" s="40">
        <f>ROUND(C7*D5,0)</f>
        <v>454894</v>
      </c>
      <c r="D5" s="41">
        <v>0.6</v>
      </c>
      <c r="E5" s="42">
        <f>C5*B5</f>
        <v>1364682</v>
      </c>
      <c r="F5" s="45"/>
      <c r="G5" s="46"/>
    </row>
    <row r="6" spans="1:11" s="22" customFormat="1" ht="13.8" x14ac:dyDescent="0.25">
      <c r="A6" s="38" t="s">
        <v>53</v>
      </c>
      <c r="B6" s="39">
        <v>10</v>
      </c>
      <c r="C6" s="40">
        <f>ROUND(C7*D6,0)</f>
        <v>151631</v>
      </c>
      <c r="D6" s="41">
        <v>0.2</v>
      </c>
      <c r="E6" s="42">
        <f>C6*B6</f>
        <v>1516310</v>
      </c>
      <c r="F6" s="47"/>
      <c r="G6" s="48"/>
    </row>
    <row r="7" spans="1:11" s="22" customFormat="1" ht="13.8" x14ac:dyDescent="0.25">
      <c r="A7" s="49" t="s">
        <v>4</v>
      </c>
      <c r="B7" s="50"/>
      <c r="C7" s="51">
        <f>B18</f>
        <v>758157</v>
      </c>
      <c r="D7" s="52">
        <f>SUM(D4:D6)</f>
        <v>1</v>
      </c>
      <c r="E7" s="53">
        <f>SUM(E4:E6)</f>
        <v>3032623</v>
      </c>
      <c r="F7" s="54">
        <v>640000</v>
      </c>
      <c r="G7" s="55">
        <f>E7-F7</f>
        <v>2392623</v>
      </c>
    </row>
    <row r="8" spans="1:11" s="22" customFormat="1" ht="30.75" customHeight="1" x14ac:dyDescent="0.25">
      <c r="A8" s="74" t="s">
        <v>19</v>
      </c>
      <c r="B8" s="74"/>
      <c r="C8" s="74"/>
      <c r="D8" s="74"/>
      <c r="E8" s="74"/>
      <c r="F8" s="74"/>
      <c r="G8" s="74"/>
    </row>
    <row r="9" spans="1:11" s="22" customFormat="1" ht="13.8" x14ac:dyDescent="0.25"/>
    <row r="10" spans="1:11" s="22" customFormat="1" ht="13.8" x14ac:dyDescent="0.25">
      <c r="A10" s="72" t="s">
        <v>11</v>
      </c>
      <c r="B10" s="72"/>
      <c r="C10" s="72"/>
      <c r="D10" s="72"/>
      <c r="E10" s="72"/>
      <c r="F10" s="72"/>
    </row>
    <row r="11" spans="1:11" s="22" customFormat="1" ht="13.8" x14ac:dyDescent="0.25">
      <c r="A11" s="70"/>
      <c r="B11" s="71" t="s">
        <v>17</v>
      </c>
      <c r="C11" s="71"/>
      <c r="D11" s="71"/>
      <c r="E11" s="71"/>
      <c r="F11" s="71"/>
    </row>
    <row r="12" spans="1:11" s="22" customFormat="1" ht="27.6" x14ac:dyDescent="0.25">
      <c r="A12" s="70"/>
      <c r="B12" s="56" t="s">
        <v>5</v>
      </c>
      <c r="C12" s="56" t="s">
        <v>6</v>
      </c>
      <c r="D12" s="56" t="s">
        <v>7</v>
      </c>
      <c r="E12" s="56" t="s">
        <v>8</v>
      </c>
      <c r="F12" s="56" t="s">
        <v>9</v>
      </c>
    </row>
    <row r="13" spans="1:11" s="22" customFormat="1" ht="13.8" x14ac:dyDescent="0.25">
      <c r="A13" s="57" t="s">
        <v>12</v>
      </c>
      <c r="B13" s="58">
        <v>115632</v>
      </c>
      <c r="C13" s="58">
        <v>51029</v>
      </c>
      <c r="D13" s="58">
        <v>3268</v>
      </c>
      <c r="E13" s="59">
        <f>(D13+C13)/B13</f>
        <v>0.4695672478206725</v>
      </c>
      <c r="F13" s="58">
        <v>61335</v>
      </c>
    </row>
    <row r="14" spans="1:11" s="22" customFormat="1" ht="13.8" x14ac:dyDescent="0.25">
      <c r="A14" s="57" t="s">
        <v>13</v>
      </c>
      <c r="B14" s="58">
        <v>331366</v>
      </c>
      <c r="C14" s="58">
        <v>128413</v>
      </c>
      <c r="D14" s="58">
        <v>11904</v>
      </c>
      <c r="E14" s="59">
        <f t="shared" ref="E14:E18" si="0">(D14+C14)/B14</f>
        <v>0.42345020309868847</v>
      </c>
      <c r="F14" s="58">
        <v>191049</v>
      </c>
    </row>
    <row r="15" spans="1:11" s="22" customFormat="1" ht="13.8" x14ac:dyDescent="0.25">
      <c r="A15" s="57" t="s">
        <v>14</v>
      </c>
      <c r="B15" s="58">
        <v>110375</v>
      </c>
      <c r="C15" s="58">
        <v>47045</v>
      </c>
      <c r="D15" s="58">
        <v>3329</v>
      </c>
      <c r="E15" s="59">
        <f t="shared" si="0"/>
        <v>0.45638958097395244</v>
      </c>
      <c r="F15" s="58">
        <v>60001</v>
      </c>
    </row>
    <row r="16" spans="1:11" s="22" customFormat="1" ht="13.8" x14ac:dyDescent="0.25">
      <c r="A16" s="57" t="s">
        <v>15</v>
      </c>
      <c r="B16" s="58">
        <v>99289</v>
      </c>
      <c r="C16" s="58">
        <v>48635</v>
      </c>
      <c r="D16" s="58">
        <v>2598</v>
      </c>
      <c r="E16" s="59">
        <f t="shared" si="0"/>
        <v>0.51599875112046656</v>
      </c>
      <c r="F16" s="58">
        <v>48056</v>
      </c>
    </row>
    <row r="17" spans="1:6" s="22" customFormat="1" ht="13.8" x14ac:dyDescent="0.25">
      <c r="A17" s="57" t="s">
        <v>16</v>
      </c>
      <c r="B17" s="58">
        <v>101495</v>
      </c>
      <c r="C17" s="58">
        <v>23529</v>
      </c>
      <c r="D17" s="58">
        <v>3181</v>
      </c>
      <c r="E17" s="59">
        <f t="shared" si="0"/>
        <v>0.26316567318587125</v>
      </c>
      <c r="F17" s="58">
        <v>74785</v>
      </c>
    </row>
    <row r="18" spans="1:6" s="37" customFormat="1" ht="13.8" x14ac:dyDescent="0.25">
      <c r="A18" s="60" t="s">
        <v>23</v>
      </c>
      <c r="B18" s="61">
        <v>758157</v>
      </c>
      <c r="C18" s="61">
        <v>298651</v>
      </c>
      <c r="D18" s="61">
        <v>24280</v>
      </c>
      <c r="E18" s="62">
        <f t="shared" si="0"/>
        <v>0.42594212016772254</v>
      </c>
      <c r="F18" s="61">
        <v>435226</v>
      </c>
    </row>
    <row r="19" spans="1:6" s="22" customFormat="1" ht="13.8" x14ac:dyDescent="0.25"/>
    <row r="20" spans="1:6" s="22" customFormat="1" ht="13.8" x14ac:dyDescent="0.25"/>
    <row r="21" spans="1:6" s="22" customFormat="1" ht="13.8" x14ac:dyDescent="0.25"/>
  </sheetData>
  <mergeCells count="7">
    <mergeCell ref="J1:K1"/>
    <mergeCell ref="A1:F1"/>
    <mergeCell ref="A11:A12"/>
    <mergeCell ref="B11:F11"/>
    <mergeCell ref="A10:F10"/>
    <mergeCell ref="G1:H1"/>
    <mergeCell ref="A8:G8"/>
  </mergeCells>
  <pageMargins left="0.7" right="0.7"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tabSelected="1" zoomScale="90" zoomScaleNormal="90" workbookViewId="0">
      <selection activeCell="A26" sqref="A26"/>
    </sheetView>
  </sheetViews>
  <sheetFormatPr defaultColWidth="9.21875" defaultRowHeight="13.8" x14ac:dyDescent="0.25"/>
  <cols>
    <col min="1" max="1" width="65.5546875" style="32" customWidth="1"/>
    <col min="2" max="2" width="34.21875" style="32" customWidth="1"/>
    <col min="3" max="3" width="25.21875" style="32" customWidth="1"/>
    <col min="4" max="4" width="25.44140625" style="32" customWidth="1"/>
    <col min="5" max="5" width="25.77734375" style="32" customWidth="1"/>
    <col min="6" max="6" width="43.44140625" style="32" bestFit="1" customWidth="1"/>
    <col min="7" max="16384" width="9.21875" style="32"/>
  </cols>
  <sheetData>
    <row r="1" spans="1:6" ht="58.5" customHeight="1" x14ac:dyDescent="0.25">
      <c r="A1" s="77" t="s">
        <v>24</v>
      </c>
      <c r="B1" s="77"/>
      <c r="C1" s="73" t="s">
        <v>31</v>
      </c>
      <c r="D1" s="73"/>
      <c r="E1" s="26"/>
      <c r="F1" s="31"/>
    </row>
    <row r="2" spans="1:6" ht="57" customHeight="1" x14ac:dyDescent="0.25">
      <c r="A2" s="83" t="s">
        <v>58</v>
      </c>
      <c r="B2" s="83"/>
      <c r="C2" s="83"/>
      <c r="D2" s="66"/>
      <c r="E2" s="26"/>
      <c r="F2" s="31"/>
    </row>
    <row r="3" spans="1:6" x14ac:dyDescent="0.25">
      <c r="A3" s="6"/>
      <c r="B3" s="4"/>
      <c r="C3" s="6"/>
      <c r="D3" s="6"/>
      <c r="E3" s="4"/>
    </row>
    <row r="4" spans="1:6" ht="41.4" x14ac:dyDescent="0.25">
      <c r="A4" s="18"/>
      <c r="B4" s="19" t="s">
        <v>48</v>
      </c>
      <c r="C4" s="19" t="s">
        <v>49</v>
      </c>
      <c r="D4" s="7"/>
    </row>
    <row r="5" spans="1:6" x14ac:dyDescent="0.25">
      <c r="A5" s="8" t="s">
        <v>25</v>
      </c>
      <c r="B5" s="17">
        <v>157.5</v>
      </c>
      <c r="C5" s="17">
        <f>50/35*B5</f>
        <v>225</v>
      </c>
      <c r="D5" s="4"/>
    </row>
    <row r="6" spans="1:6" x14ac:dyDescent="0.25">
      <c r="A6" s="8" t="s">
        <v>26</v>
      </c>
      <c r="B6" s="17">
        <v>94.81</v>
      </c>
      <c r="C6" s="17">
        <f>50/35*B6</f>
        <v>135.44285714285715</v>
      </c>
      <c r="D6" s="4"/>
    </row>
    <row r="7" spans="1:6" x14ac:dyDescent="0.25">
      <c r="A7" s="67" t="s">
        <v>56</v>
      </c>
      <c r="B7" s="63">
        <v>16</v>
      </c>
      <c r="C7" s="63">
        <v>27</v>
      </c>
      <c r="D7" s="4"/>
    </row>
    <row r="8" spans="1:6" ht="27.6" x14ac:dyDescent="0.25">
      <c r="A8" s="64" t="s">
        <v>55</v>
      </c>
      <c r="B8" s="63">
        <f>SUM(B5:B7)</f>
        <v>268.31</v>
      </c>
      <c r="C8" s="63">
        <f>SUM(C5:C7)</f>
        <v>387.44285714285718</v>
      </c>
      <c r="D8" s="9"/>
    </row>
    <row r="9" spans="1:6" ht="34.5" customHeight="1" x14ac:dyDescent="0.25">
      <c r="A9" s="79" t="s">
        <v>47</v>
      </c>
      <c r="B9" s="79"/>
      <c r="C9" s="20">
        <f>ROUND(C8-B8,0)</f>
        <v>119</v>
      </c>
      <c r="D9" s="4"/>
    </row>
    <row r="10" spans="1:6" ht="14.55" customHeight="1" x14ac:dyDescent="0.25">
      <c r="A10" s="80" t="s">
        <v>39</v>
      </c>
      <c r="B10" s="80"/>
      <c r="C10" s="20">
        <v>1117</v>
      </c>
      <c r="D10" s="4"/>
    </row>
    <row r="11" spans="1:6" ht="14.55" customHeight="1" x14ac:dyDescent="0.25">
      <c r="A11" s="27"/>
      <c r="B11" s="27" t="s">
        <v>28</v>
      </c>
      <c r="C11" s="20">
        <f>ROUND(C10*0.2359,0)</f>
        <v>264</v>
      </c>
      <c r="D11" s="4"/>
    </row>
    <row r="12" spans="1:6" x14ac:dyDescent="0.25">
      <c r="A12" s="29"/>
      <c r="B12" s="30" t="s">
        <v>29</v>
      </c>
      <c r="C12" s="28">
        <f>SUM(C9:C11)</f>
        <v>1500</v>
      </c>
      <c r="D12" s="4"/>
    </row>
    <row r="13" spans="1:6" x14ac:dyDescent="0.25">
      <c r="A13" s="81" t="s">
        <v>46</v>
      </c>
      <c r="B13" s="82"/>
      <c r="C13" s="65">
        <v>1248</v>
      </c>
      <c r="D13" s="4"/>
    </row>
    <row r="14" spans="1:6" x14ac:dyDescent="0.25">
      <c r="A14" s="78" t="s">
        <v>41</v>
      </c>
      <c r="B14" s="78"/>
      <c r="C14" s="65">
        <f>1248*0.75</f>
        <v>936</v>
      </c>
      <c r="D14" s="4"/>
    </row>
    <row r="15" spans="1:6" x14ac:dyDescent="0.25">
      <c r="A15" s="78" t="s">
        <v>42</v>
      </c>
      <c r="B15" s="78"/>
      <c r="C15" s="65">
        <f>1248*0.8</f>
        <v>998.40000000000009</v>
      </c>
      <c r="D15" s="4"/>
    </row>
    <row r="16" spans="1:6" x14ac:dyDescent="0.25">
      <c r="A16" s="78" t="s">
        <v>43</v>
      </c>
      <c r="B16" s="78"/>
      <c r="C16" s="65">
        <f>1248*0.85</f>
        <v>1060.8</v>
      </c>
      <c r="D16" s="4"/>
    </row>
    <row r="17" spans="1:7" ht="27.6" customHeight="1" x14ac:dyDescent="0.25">
      <c r="A17" s="78" t="s">
        <v>44</v>
      </c>
      <c r="B17" s="78"/>
      <c r="C17" s="65">
        <f>1248*0.9</f>
        <v>1123.2</v>
      </c>
      <c r="D17" s="4"/>
    </row>
    <row r="18" spans="1:7" ht="27.6" customHeight="1" x14ac:dyDescent="0.25">
      <c r="A18" s="78" t="s">
        <v>45</v>
      </c>
      <c r="B18" s="78"/>
      <c r="C18" s="65">
        <f>1248*0.95</f>
        <v>1185.5999999999999</v>
      </c>
      <c r="D18" s="4"/>
    </row>
    <row r="19" spans="1:7" x14ac:dyDescent="0.25">
      <c r="A19" s="29"/>
      <c r="B19" s="30" t="s">
        <v>37</v>
      </c>
      <c r="C19" s="28">
        <f>SUM(C14:C18)*C12</f>
        <v>7956000</v>
      </c>
      <c r="D19" s="4"/>
    </row>
    <row r="20" spans="1:7" x14ac:dyDescent="0.25">
      <c r="A20" s="13" t="s">
        <v>30</v>
      </c>
      <c r="B20" s="4"/>
      <c r="C20" s="10"/>
      <c r="D20" s="11"/>
      <c r="E20" s="4"/>
    </row>
    <row r="21" spans="1:7" x14ac:dyDescent="0.25">
      <c r="A21" s="13" t="s">
        <v>27</v>
      </c>
      <c r="B21" s="4"/>
      <c r="C21" s="12"/>
      <c r="D21" s="3"/>
      <c r="E21" s="4"/>
    </row>
    <row r="22" spans="1:7" ht="34.049999999999997" customHeight="1" x14ac:dyDescent="0.25">
      <c r="A22" s="84" t="s">
        <v>57</v>
      </c>
      <c r="B22" s="84"/>
      <c r="C22" s="84"/>
      <c r="D22" s="3"/>
      <c r="E22" s="4"/>
    </row>
    <row r="23" spans="1:7" ht="31.05" customHeight="1" x14ac:dyDescent="0.25">
      <c r="A23" s="76" t="s">
        <v>40</v>
      </c>
      <c r="B23" s="76"/>
      <c r="C23" s="76"/>
      <c r="D23" s="5"/>
      <c r="E23" s="4"/>
      <c r="F23" s="4"/>
      <c r="G23" s="4"/>
    </row>
    <row r="24" spans="1:7" ht="30.45" customHeight="1" x14ac:dyDescent="0.25">
      <c r="A24" s="75" t="s">
        <v>54</v>
      </c>
      <c r="B24" s="75"/>
      <c r="C24" s="75"/>
      <c r="D24" s="5"/>
      <c r="E24" s="4"/>
      <c r="F24" s="4"/>
      <c r="G24" s="4"/>
    </row>
  </sheetData>
  <mergeCells count="14">
    <mergeCell ref="A24:C24"/>
    <mergeCell ref="A23:C23"/>
    <mergeCell ref="A1:B1"/>
    <mergeCell ref="C1:D1"/>
    <mergeCell ref="A18:B18"/>
    <mergeCell ref="A9:B9"/>
    <mergeCell ref="A10:B10"/>
    <mergeCell ref="A17:B17"/>
    <mergeCell ref="A16:B16"/>
    <mergeCell ref="A14:B14"/>
    <mergeCell ref="A15:B15"/>
    <mergeCell ref="A13:B13"/>
    <mergeCell ref="A2:C2"/>
    <mergeCell ref="A22:C22"/>
  </mergeCells>
  <pageMargins left="0.7" right="0.7" top="0.75" bottom="0.75" header="0.3" footer="0.3"/>
  <pageSetup paperSize="9" scale="48"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
  <sheetViews>
    <sheetView showGridLines="0" zoomScaleNormal="100" workbookViewId="0">
      <selection activeCell="B4" sqref="B4:C4"/>
    </sheetView>
  </sheetViews>
  <sheetFormatPr defaultColWidth="8.77734375" defaultRowHeight="13.8" x14ac:dyDescent="0.3"/>
  <cols>
    <col min="1" max="1" width="2" style="2" bestFit="1" customWidth="1"/>
    <col min="2" max="2" width="54.44140625" style="1" customWidth="1"/>
    <col min="3" max="3" width="21.77734375" style="2" customWidth="1"/>
    <col min="4" max="4" width="11.5546875" style="2" customWidth="1"/>
    <col min="5" max="5" width="43.44140625" style="1" bestFit="1" customWidth="1"/>
    <col min="6" max="16384" width="8.77734375" style="1"/>
  </cols>
  <sheetData>
    <row r="1" spans="1:6" ht="37.5" customHeight="1" x14ac:dyDescent="0.3">
      <c r="A1" s="85" t="s">
        <v>2</v>
      </c>
      <c r="B1" s="85"/>
      <c r="C1" s="85"/>
      <c r="D1" s="85"/>
      <c r="E1" s="73" t="s">
        <v>36</v>
      </c>
      <c r="F1" s="73"/>
    </row>
    <row r="2" spans="1:6" ht="15.6" x14ac:dyDescent="0.3">
      <c r="A2" s="14"/>
      <c r="B2" s="14"/>
      <c r="C2" s="14"/>
      <c r="D2" s="14"/>
      <c r="E2" s="14"/>
    </row>
    <row r="3" spans="1:6" x14ac:dyDescent="0.3">
      <c r="B3" s="89" t="s">
        <v>32</v>
      </c>
      <c r="C3" s="89"/>
      <c r="D3" s="15">
        <f>ROUND(1248*0.9,0)</f>
        <v>1123</v>
      </c>
      <c r="E3" s="4"/>
    </row>
    <row r="4" spans="1:6" x14ac:dyDescent="0.3">
      <c r="B4" s="88" t="s">
        <v>33</v>
      </c>
      <c r="C4" s="88"/>
      <c r="D4" s="16">
        <v>440</v>
      </c>
    </row>
    <row r="5" spans="1:6" x14ac:dyDescent="0.3">
      <c r="B5" s="86" t="s">
        <v>38</v>
      </c>
      <c r="C5" s="87"/>
      <c r="D5" s="33">
        <f>D4*D3</f>
        <v>494120</v>
      </c>
    </row>
    <row r="6" spans="1:6" x14ac:dyDescent="0.3">
      <c r="B6" s="1" t="s">
        <v>34</v>
      </c>
    </row>
    <row r="7" spans="1:6" x14ac:dyDescent="0.3">
      <c r="B7" s="1" t="s">
        <v>35</v>
      </c>
    </row>
  </sheetData>
  <mergeCells count="5">
    <mergeCell ref="E1:F1"/>
    <mergeCell ref="A1:D1"/>
    <mergeCell ref="B5:C5"/>
    <mergeCell ref="B4:C4"/>
    <mergeCell ref="B3:C3"/>
  </mergeCells>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1.piel.</vt:lpstr>
      <vt:lpstr>2.piel.</vt:lpstr>
      <vt:lpstr>3.piel.</vt:lpstr>
      <vt:lpstr>'1.piel.'!Print_Area</vt:lpstr>
      <vt:lpstr>'2.piel.'!Print_Area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Batare</dc:creator>
  <cp:lastModifiedBy>Ineta Būmane</cp:lastModifiedBy>
  <dcterms:created xsi:type="dcterms:W3CDTF">2021-01-12T11:42:11Z</dcterms:created>
  <dcterms:modified xsi:type="dcterms:W3CDTF">2021-07-26T07:39:24Z</dcterms:modified>
</cp:coreProperties>
</file>