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km1.km.gov.lv\RoamDocu$\IlzeZu\Documents\LNG_2021\Cirks_2\18.08.2021_no_Anetes\precizēts_19.08.2021\"/>
    </mc:Choice>
  </mc:AlternateContent>
  <xr:revisionPtr revIDLastSave="0" documentId="8_{76830A1E-D27F-4357-8E8C-32C4804FED0F}" xr6:coauthVersionLast="45" xr6:coauthVersionMax="45" xr10:uidLastSave="{00000000-0000-0000-0000-000000000000}"/>
  <bookViews>
    <workbookView xWindow="-108" yWindow="-108" windowWidth="23256" windowHeight="12576" tabRatio="955" xr2:uid="{36C3386B-BE0D-4B92-B6AF-E8E3B0DB2A98}"/>
  </bookViews>
  <sheets>
    <sheet name="KOPSAVILKUMS" sheetId="8" r:id="rId1"/>
    <sheet name=" Izmaiņu tāme Nr.1 min" sheetId="18" r:id="rId2"/>
    <sheet name="Papilddarbu tāme Nr.1" sheetId="9" r:id="rId3"/>
    <sheet name="Papilddarbu tāme Nr.2" sheetId="10" r:id="rId4"/>
    <sheet name="Papilddarbu tāme Nr.3" sheetId="11" r:id="rId5"/>
    <sheet name="Papilddarbu tāme Nr.4" sheetId="13" r:id="rId6"/>
    <sheet name="Papilddarbu tāme Nr.5" sheetId="14" r:id="rId7"/>
    <sheet name="Opcijas darbu tāme Nr.6" sheetId="15" r:id="rId8"/>
    <sheet name="Opcijas darbu tāme Nr.7" sheetId="17" r:id="rId9"/>
  </sheets>
  <definedNames>
    <definedName name="_xlnm.Print_Area" localSheetId="1">' Izmaiņu tāme Nr.1 min'!$A$1:$O$37</definedName>
    <definedName name="_xlnm.Print_Area" localSheetId="0">KOPSAVILKUMS!$A$1:$H$41</definedName>
    <definedName name="_xlnm.Print_Area" localSheetId="7">'Opcijas darbu tāme Nr.6'!$A$1:$O$30</definedName>
    <definedName name="_xlnm.Print_Area" localSheetId="8">'Opcijas darbu tāme Nr.7'!$A$1:$O$22</definedName>
    <definedName name="_xlnm.Print_Area" localSheetId="2">'Papilddarbu tāme Nr.1'!$A$1:$O$22</definedName>
    <definedName name="_xlnm.Print_Area" localSheetId="3">'Papilddarbu tāme Nr.2'!$A$1:$O$43</definedName>
    <definedName name="_xlnm.Print_Area" localSheetId="4">'Papilddarbu tāme Nr.3'!$A$1:$O$93</definedName>
    <definedName name="_xlnm.Print_Area" localSheetId="5">'Papilddarbu tāme Nr.4'!$A$1:$O$54</definedName>
    <definedName name="_xlnm.Print_Area" localSheetId="6">'Papilddarbu tāme Nr.5'!$A$1:$O$24</definedName>
    <definedName name="_xlnm.Print_Titles" localSheetId="1">' Izmaiņu tāme Nr.1 min'!$10:$12</definedName>
    <definedName name="_xlnm.Print_Titles" localSheetId="0">KOPSAVILKUMS!$8:$11</definedName>
    <definedName name="_xlnm.Print_Titles" localSheetId="7">'Opcijas darbu tāme Nr.6'!$10:$12</definedName>
    <definedName name="_xlnm.Print_Titles" localSheetId="8">'Opcijas darbu tāme Nr.7'!$10:$12</definedName>
    <definedName name="_xlnm.Print_Titles" localSheetId="2">'Papilddarbu tāme Nr.1'!$10:$12</definedName>
    <definedName name="_xlnm.Print_Titles" localSheetId="3">'Papilddarbu tāme Nr.2'!$10:$12</definedName>
    <definedName name="_xlnm.Print_Titles" localSheetId="4">'Papilddarbu tāme Nr.3'!$10:$12</definedName>
    <definedName name="_xlnm.Print_Titles" localSheetId="5">'Papilddarbu tāme Nr.4'!$10:$12</definedName>
    <definedName name="_xlnm.Print_Titles" localSheetId="6">'Papilddarbu tāme Nr.5'!$10:$12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8" l="1"/>
  <c r="Q39" i="13" l="1"/>
  <c r="Q47" i="11"/>
  <c r="G17" i="14"/>
  <c r="G16" i="14"/>
  <c r="N86" i="11"/>
  <c r="M86" i="11"/>
  <c r="K86" i="11"/>
  <c r="G86" i="11"/>
  <c r="L86" i="11" s="1"/>
  <c r="N85" i="11"/>
  <c r="M85" i="11"/>
  <c r="K85" i="11"/>
  <c r="G85" i="11"/>
  <c r="L85" i="11" s="1"/>
  <c r="N84" i="11"/>
  <c r="M84" i="11"/>
  <c r="K84" i="11"/>
  <c r="G84" i="11"/>
  <c r="J84" i="11" s="1"/>
  <c r="N83" i="11"/>
  <c r="M83" i="11"/>
  <c r="K83" i="11"/>
  <c r="G83" i="11"/>
  <c r="L83" i="11" s="1"/>
  <c r="N82" i="11"/>
  <c r="M82" i="11"/>
  <c r="K82" i="11"/>
  <c r="G82" i="11"/>
  <c r="J82" i="11" s="1"/>
  <c r="N81" i="11"/>
  <c r="M81" i="11"/>
  <c r="K81" i="11"/>
  <c r="G81" i="11"/>
  <c r="J81" i="11" s="1"/>
  <c r="N80" i="11"/>
  <c r="M80" i="11"/>
  <c r="K80" i="11"/>
  <c r="G80" i="11"/>
  <c r="L80" i="11" s="1"/>
  <c r="N79" i="11"/>
  <c r="M79" i="11"/>
  <c r="K79" i="11"/>
  <c r="G79" i="11"/>
  <c r="J79" i="11" s="1"/>
  <c r="N78" i="11"/>
  <c r="M78" i="11"/>
  <c r="K78" i="11"/>
  <c r="G78" i="11"/>
  <c r="L78" i="11" s="1"/>
  <c r="N77" i="11"/>
  <c r="M77" i="11"/>
  <c r="K77" i="11"/>
  <c r="G77" i="11"/>
  <c r="L77" i="11" s="1"/>
  <c r="O77" i="11" s="1"/>
  <c r="P77" i="11" s="1"/>
  <c r="N76" i="11"/>
  <c r="M76" i="11"/>
  <c r="L76" i="11"/>
  <c r="K76" i="11"/>
  <c r="G76" i="11"/>
  <c r="J76" i="11" s="1"/>
  <c r="N75" i="11"/>
  <c r="M75" i="11"/>
  <c r="K75" i="11"/>
  <c r="G75" i="11"/>
  <c r="J75" i="11" s="1"/>
  <c r="N74" i="11"/>
  <c r="M74" i="11"/>
  <c r="K74" i="11"/>
  <c r="G74" i="11"/>
  <c r="L74" i="11" s="1"/>
  <c r="N73" i="11"/>
  <c r="M73" i="11"/>
  <c r="K73" i="11"/>
  <c r="G73" i="11"/>
  <c r="L73" i="11" s="1"/>
  <c r="N72" i="11"/>
  <c r="M72" i="11"/>
  <c r="K72" i="11"/>
  <c r="G72" i="11"/>
  <c r="J72" i="11" s="1"/>
  <c r="N71" i="11"/>
  <c r="M71" i="11"/>
  <c r="K71" i="11"/>
  <c r="G71" i="11"/>
  <c r="L71" i="11" s="1"/>
  <c r="N70" i="11"/>
  <c r="M70" i="11"/>
  <c r="K70" i="11"/>
  <c r="G70" i="11"/>
  <c r="J70" i="11" s="1"/>
  <c r="N69" i="11"/>
  <c r="M69" i="11"/>
  <c r="K69" i="11"/>
  <c r="G69" i="11"/>
  <c r="J69" i="11" s="1"/>
  <c r="N68" i="11"/>
  <c r="M68" i="11"/>
  <c r="K68" i="11"/>
  <c r="G68" i="11"/>
  <c r="L68" i="11" s="1"/>
  <c r="N67" i="11"/>
  <c r="M67" i="11"/>
  <c r="K67" i="11"/>
  <c r="G67" i="11"/>
  <c r="L67" i="11" s="1"/>
  <c r="N66" i="11"/>
  <c r="M66" i="11"/>
  <c r="K66" i="11"/>
  <c r="G66" i="11"/>
  <c r="L66" i="11" s="1"/>
  <c r="N65" i="11"/>
  <c r="M65" i="11"/>
  <c r="K65" i="11"/>
  <c r="G65" i="11"/>
  <c r="L65" i="11" s="1"/>
  <c r="O65" i="11" s="1"/>
  <c r="Q65" i="11" s="1"/>
  <c r="N64" i="11"/>
  <c r="M64" i="11"/>
  <c r="L64" i="11"/>
  <c r="K64" i="11"/>
  <c r="G64" i="11"/>
  <c r="J64" i="11" s="1"/>
  <c r="N63" i="11"/>
  <c r="M63" i="11"/>
  <c r="K63" i="11"/>
  <c r="J63" i="11"/>
  <c r="G63" i="11"/>
  <c r="L63" i="11" s="1"/>
  <c r="N62" i="11"/>
  <c r="M62" i="11"/>
  <c r="K62" i="11"/>
  <c r="G62" i="11"/>
  <c r="L62" i="11" s="1"/>
  <c r="N61" i="11"/>
  <c r="M61" i="11"/>
  <c r="K61" i="11"/>
  <c r="G61" i="11"/>
  <c r="L61" i="11" s="1"/>
  <c r="N60" i="11"/>
  <c r="M60" i="11"/>
  <c r="K60" i="11"/>
  <c r="G60" i="11"/>
  <c r="J60" i="11" s="1"/>
  <c r="N59" i="11"/>
  <c r="M59" i="11"/>
  <c r="K59" i="11"/>
  <c r="G59" i="11"/>
  <c r="L59" i="11" s="1"/>
  <c r="N58" i="11"/>
  <c r="M58" i="11"/>
  <c r="K58" i="11"/>
  <c r="G58" i="11"/>
  <c r="J58" i="11" s="1"/>
  <c r="N57" i="11"/>
  <c r="M57" i="11"/>
  <c r="K57" i="11"/>
  <c r="G57" i="11"/>
  <c r="J57" i="11" s="1"/>
  <c r="N56" i="11"/>
  <c r="M56" i="11"/>
  <c r="K56" i="11"/>
  <c r="G56" i="11"/>
  <c r="L56" i="11" s="1"/>
  <c r="N55" i="11"/>
  <c r="M55" i="11"/>
  <c r="K55" i="11"/>
  <c r="G55" i="11"/>
  <c r="J55" i="11" s="1"/>
  <c r="N54" i="11"/>
  <c r="M54" i="11"/>
  <c r="K54" i="11"/>
  <c r="G54" i="11"/>
  <c r="L54" i="11" s="1"/>
  <c r="N53" i="11"/>
  <c r="M53" i="11"/>
  <c r="K53" i="11"/>
  <c r="G53" i="11"/>
  <c r="L53" i="11" s="1"/>
  <c r="N52" i="11"/>
  <c r="M52" i="11"/>
  <c r="K52" i="11"/>
  <c r="G52" i="11"/>
  <c r="J52" i="11" s="1"/>
  <c r="N51" i="11"/>
  <c r="M51" i="11"/>
  <c r="K51" i="11"/>
  <c r="G51" i="11"/>
  <c r="L51" i="11" s="1"/>
  <c r="N50" i="11"/>
  <c r="M50" i="11"/>
  <c r="K50" i="11"/>
  <c r="G50" i="11"/>
  <c r="L50" i="11" s="1"/>
  <c r="N49" i="11"/>
  <c r="M49" i="11"/>
  <c r="K49" i="11"/>
  <c r="G49" i="11"/>
  <c r="L49" i="11" s="1"/>
  <c r="N48" i="11"/>
  <c r="M48" i="11"/>
  <c r="K48" i="11"/>
  <c r="G48" i="11"/>
  <c r="J48" i="11" s="1"/>
  <c r="O80" i="11" l="1"/>
  <c r="L52" i="11"/>
  <c r="O52" i="11" s="1"/>
  <c r="Q52" i="11" s="1"/>
  <c r="L69" i="11"/>
  <c r="O69" i="11" s="1"/>
  <c r="Q69" i="11" s="1"/>
  <c r="J66" i="11"/>
  <c r="O49" i="11"/>
  <c r="Q49" i="11" s="1"/>
  <c r="L81" i="11"/>
  <c r="O81" i="11" s="1"/>
  <c r="P81" i="11" s="1"/>
  <c r="O51" i="11"/>
  <c r="Q51" i="11" s="1"/>
  <c r="J59" i="11"/>
  <c r="J83" i="11"/>
  <c r="J51" i="11"/>
  <c r="L57" i="11"/>
  <c r="O57" i="11" s="1"/>
  <c r="Q57" i="11" s="1"/>
  <c r="J65" i="11"/>
  <c r="J78" i="11"/>
  <c r="O63" i="11"/>
  <c r="Q63" i="11" s="1"/>
  <c r="O68" i="11"/>
  <c r="Q68" i="11" s="1"/>
  <c r="O73" i="11"/>
  <c r="Q73" i="11" s="1"/>
  <c r="J71" i="11"/>
  <c r="O53" i="11"/>
  <c r="Q53" i="11" s="1"/>
  <c r="O61" i="11"/>
  <c r="Q61" i="11" s="1"/>
  <c r="J53" i="11"/>
  <c r="O56" i="11"/>
  <c r="Q56" i="11" s="1"/>
  <c r="O59" i="11"/>
  <c r="Q59" i="11" s="1"/>
  <c r="O62" i="11"/>
  <c r="Q62" i="11" s="1"/>
  <c r="L58" i="11"/>
  <c r="O58" i="11" s="1"/>
  <c r="Q58" i="11" s="1"/>
  <c r="J77" i="11"/>
  <c r="O64" i="11"/>
  <c r="Q64" i="11" s="1"/>
  <c r="O71" i="11"/>
  <c r="P71" i="11" s="1"/>
  <c r="O74" i="11"/>
  <c r="P74" i="11" s="1"/>
  <c r="O76" i="11"/>
  <c r="P76" i="11" s="1"/>
  <c r="O83" i="11"/>
  <c r="Q83" i="11" s="1"/>
  <c r="O86" i="11"/>
  <c r="Q86" i="11" s="1"/>
  <c r="O67" i="11"/>
  <c r="Q67" i="11" s="1"/>
  <c r="L75" i="11"/>
  <c r="O75" i="11" s="1"/>
  <c r="P75" i="11" s="1"/>
  <c r="O54" i="11"/>
  <c r="Q54" i="11" s="1"/>
  <c r="J73" i="11"/>
  <c r="O85" i="11"/>
  <c r="Q85" i="11" s="1"/>
  <c r="L70" i="11"/>
  <c r="O70" i="11" s="1"/>
  <c r="Q70" i="11" s="1"/>
  <c r="J61" i="11"/>
  <c r="L82" i="11"/>
  <c r="O82" i="11" s="1"/>
  <c r="Q82" i="11" s="1"/>
  <c r="J54" i="11"/>
  <c r="O66" i="11"/>
  <c r="Q66" i="11" s="1"/>
  <c r="J85" i="11"/>
  <c r="O50" i="11"/>
  <c r="Q50" i="11" s="1"/>
  <c r="O78" i="11"/>
  <c r="P78" i="11" s="1"/>
  <c r="J56" i="11"/>
  <c r="J68" i="11"/>
  <c r="J80" i="11"/>
  <c r="J49" i="11"/>
  <c r="J67" i="11"/>
  <c r="L48" i="11"/>
  <c r="O48" i="11" s="1"/>
  <c r="Q48" i="11" s="1"/>
  <c r="J50" i="11"/>
  <c r="L60" i="11"/>
  <c r="O60" i="11" s="1"/>
  <c r="Q60" i="11" s="1"/>
  <c r="J62" i="11"/>
  <c r="L72" i="11"/>
  <c r="O72" i="11" s="1"/>
  <c r="Q72" i="11" s="1"/>
  <c r="J74" i="11"/>
  <c r="L84" i="11"/>
  <c r="O84" i="11" s="1"/>
  <c r="Q84" i="11" s="1"/>
  <c r="J86" i="11"/>
  <c r="L55" i="11"/>
  <c r="O55" i="11" s="1"/>
  <c r="Q55" i="11" s="1"/>
  <c r="L79" i="11"/>
  <c r="O79" i="11" s="1"/>
  <c r="P79" i="11" s="1"/>
  <c r="N30" i="18" l="1"/>
  <c r="M30" i="18"/>
  <c r="K30" i="18"/>
  <c r="G30" i="18"/>
  <c r="J30" i="18" s="1"/>
  <c r="N29" i="18"/>
  <c r="M29" i="18"/>
  <c r="K29" i="18"/>
  <c r="G29" i="18"/>
  <c r="L29" i="18" s="1"/>
  <c r="N28" i="18"/>
  <c r="M28" i="18"/>
  <c r="K28" i="18"/>
  <c r="G28" i="18"/>
  <c r="L28" i="18" s="1"/>
  <c r="O28" i="18" s="1"/>
  <c r="N27" i="18"/>
  <c r="M27" i="18"/>
  <c r="K27" i="18"/>
  <c r="G27" i="18"/>
  <c r="L27" i="18" s="1"/>
  <c r="N26" i="18"/>
  <c r="M26" i="18"/>
  <c r="K26" i="18"/>
  <c r="G26" i="18"/>
  <c r="J26" i="18" s="1"/>
  <c r="N25" i="18"/>
  <c r="M25" i="18"/>
  <c r="K25" i="18"/>
  <c r="G25" i="18"/>
  <c r="L25" i="18" s="1"/>
  <c r="N24" i="18"/>
  <c r="M24" i="18"/>
  <c r="K24" i="18"/>
  <c r="G24" i="18"/>
  <c r="L24" i="18" s="1"/>
  <c r="N23" i="18"/>
  <c r="M23" i="18"/>
  <c r="K23" i="18"/>
  <c r="G23" i="18"/>
  <c r="L23" i="18" s="1"/>
  <c r="O23" i="18" s="1"/>
  <c r="N22" i="18"/>
  <c r="M22" i="18"/>
  <c r="K22" i="18"/>
  <c r="G22" i="18"/>
  <c r="J22" i="18" s="1"/>
  <c r="N21" i="18"/>
  <c r="M21" i="18"/>
  <c r="K21" i="18"/>
  <c r="G21" i="18"/>
  <c r="J21" i="18" s="1"/>
  <c r="N20" i="18"/>
  <c r="M20" i="18"/>
  <c r="K20" i="18"/>
  <c r="G20" i="18"/>
  <c r="L20" i="18" s="1"/>
  <c r="N19" i="18"/>
  <c r="M19" i="18"/>
  <c r="K19" i="18"/>
  <c r="G19" i="18"/>
  <c r="L19" i="18" s="1"/>
  <c r="N18" i="18"/>
  <c r="M18" i="18"/>
  <c r="K18" i="18"/>
  <c r="G18" i="18"/>
  <c r="L18" i="18" s="1"/>
  <c r="N17" i="18"/>
  <c r="M17" i="18"/>
  <c r="K17" i="18"/>
  <c r="G17" i="18"/>
  <c r="L17" i="18" s="1"/>
  <c r="N16" i="18"/>
  <c r="M16" i="18"/>
  <c r="K16" i="18"/>
  <c r="G16" i="18"/>
  <c r="J16" i="18" s="1"/>
  <c r="M14" i="18"/>
  <c r="K14" i="18"/>
  <c r="G14" i="18"/>
  <c r="I14" i="18" s="1"/>
  <c r="N14" i="18" s="1"/>
  <c r="O27" i="18" l="1"/>
  <c r="N32" i="18"/>
  <c r="G12" i="8" s="1"/>
  <c r="O29" i="18"/>
  <c r="L16" i="18"/>
  <c r="O16" i="18"/>
  <c r="J19" i="18"/>
  <c r="L21" i="18"/>
  <c r="O21" i="18" s="1"/>
  <c r="L30" i="18"/>
  <c r="O30" i="18" s="1"/>
  <c r="J24" i="18"/>
  <c r="M32" i="18"/>
  <c r="F12" i="8" s="1"/>
  <c r="O19" i="18"/>
  <c r="L26" i="18"/>
  <c r="O26" i="18" s="1"/>
  <c r="L14" i="18"/>
  <c r="O14" i="18" s="1"/>
  <c r="O20" i="18"/>
  <c r="L22" i="18"/>
  <c r="O22" i="18" s="1"/>
  <c r="J29" i="18"/>
  <c r="O18" i="18"/>
  <c r="O24" i="18"/>
  <c r="O25" i="18"/>
  <c r="K32" i="18"/>
  <c r="H12" i="8" s="1"/>
  <c r="O17" i="18"/>
  <c r="J18" i="18"/>
  <c r="J25" i="18"/>
  <c r="J14" i="18"/>
  <c r="J23" i="18"/>
  <c r="J20" i="18"/>
  <c r="J28" i="18"/>
  <c r="J17" i="18"/>
  <c r="J27" i="18"/>
  <c r="L32" i="18" l="1"/>
  <c r="E12" i="8" s="1"/>
  <c r="O32" i="18"/>
  <c r="N14" i="17"/>
  <c r="N17" i="17" s="1"/>
  <c r="G24" i="8" s="1"/>
  <c r="M14" i="17"/>
  <c r="M17" i="17" s="1"/>
  <c r="F24" i="8" s="1"/>
  <c r="K14" i="17"/>
  <c r="K17" i="17" s="1"/>
  <c r="H24" i="8" s="1"/>
  <c r="G14" i="17"/>
  <c r="L14" i="17" s="1"/>
  <c r="O8" i="18" l="1"/>
  <c r="D12" i="8"/>
  <c r="I12" i="8" s="1"/>
  <c r="O14" i="17"/>
  <c r="J14" i="17"/>
  <c r="N22" i="15"/>
  <c r="M22" i="15"/>
  <c r="K22" i="15"/>
  <c r="G22" i="15"/>
  <c r="L22" i="15" s="1"/>
  <c r="N21" i="15"/>
  <c r="M21" i="15"/>
  <c r="K21" i="15"/>
  <c r="G21" i="15"/>
  <c r="L21" i="15" s="1"/>
  <c r="G18" i="15"/>
  <c r="J18" i="15" s="1"/>
  <c r="N19" i="15"/>
  <c r="M19" i="15"/>
  <c r="K19" i="15"/>
  <c r="G19" i="15"/>
  <c r="J19" i="15" s="1"/>
  <c r="N18" i="15"/>
  <c r="M18" i="15"/>
  <c r="K18" i="15"/>
  <c r="G15" i="15"/>
  <c r="L15" i="15" s="1"/>
  <c r="G16" i="15"/>
  <c r="L16" i="15" s="1"/>
  <c r="N16" i="15"/>
  <c r="M16" i="15"/>
  <c r="K16" i="15"/>
  <c r="N15" i="15"/>
  <c r="M15" i="15"/>
  <c r="K15" i="15"/>
  <c r="G15" i="14"/>
  <c r="J15" i="14" s="1"/>
  <c r="L16" i="14"/>
  <c r="L17" i="14"/>
  <c r="N17" i="14"/>
  <c r="M17" i="14"/>
  <c r="K17" i="14"/>
  <c r="N16" i="14"/>
  <c r="M16" i="14"/>
  <c r="K16" i="14"/>
  <c r="N15" i="14"/>
  <c r="M15" i="14"/>
  <c r="K15" i="14"/>
  <c r="N47" i="13"/>
  <c r="M47" i="13"/>
  <c r="K47" i="13"/>
  <c r="G47" i="13"/>
  <c r="L47" i="13" s="1"/>
  <c r="N46" i="13"/>
  <c r="M46" i="13"/>
  <c r="K46" i="13"/>
  <c r="G46" i="13"/>
  <c r="J46" i="13" s="1"/>
  <c r="N45" i="13"/>
  <c r="M45" i="13"/>
  <c r="K45" i="13"/>
  <c r="G45" i="13"/>
  <c r="L45" i="13" s="1"/>
  <c r="N44" i="13"/>
  <c r="M44" i="13"/>
  <c r="K44" i="13"/>
  <c r="G44" i="13"/>
  <c r="L44" i="13" s="1"/>
  <c r="N43" i="13"/>
  <c r="M43" i="13"/>
  <c r="K43" i="13"/>
  <c r="G43" i="13"/>
  <c r="J43" i="13" s="1"/>
  <c r="N42" i="13"/>
  <c r="M42" i="13"/>
  <c r="K42" i="13"/>
  <c r="G42" i="13"/>
  <c r="J42" i="13" s="1"/>
  <c r="N41" i="13"/>
  <c r="M41" i="13"/>
  <c r="K41" i="13"/>
  <c r="G41" i="13"/>
  <c r="L41" i="13" s="1"/>
  <c r="N40" i="13"/>
  <c r="M40" i="13"/>
  <c r="K40" i="13"/>
  <c r="G40" i="13"/>
  <c r="L40" i="13" s="1"/>
  <c r="N38" i="13"/>
  <c r="M38" i="13"/>
  <c r="K38" i="13"/>
  <c r="G38" i="13"/>
  <c r="J38" i="13" s="1"/>
  <c r="N37" i="13"/>
  <c r="M37" i="13"/>
  <c r="K37" i="13"/>
  <c r="G37" i="13"/>
  <c r="L37" i="13" s="1"/>
  <c r="N36" i="13"/>
  <c r="M36" i="13"/>
  <c r="K36" i="13"/>
  <c r="G36" i="13"/>
  <c r="L36" i="13" s="1"/>
  <c r="N35" i="13"/>
  <c r="M35" i="13"/>
  <c r="K35" i="13"/>
  <c r="G35" i="13"/>
  <c r="J35" i="13" s="1"/>
  <c r="N34" i="13"/>
  <c r="M34" i="13"/>
  <c r="K34" i="13"/>
  <c r="G34" i="13"/>
  <c r="L34" i="13" s="1"/>
  <c r="N33" i="13"/>
  <c r="M33" i="13"/>
  <c r="K33" i="13"/>
  <c r="G33" i="13"/>
  <c r="L33" i="13" s="1"/>
  <c r="N32" i="13"/>
  <c r="M32" i="13"/>
  <c r="K32" i="13"/>
  <c r="G32" i="13"/>
  <c r="L32" i="13" s="1"/>
  <c r="N31" i="13"/>
  <c r="M31" i="13"/>
  <c r="K31" i="13"/>
  <c r="G31" i="13"/>
  <c r="J31" i="13" s="1"/>
  <c r="N30" i="13"/>
  <c r="M30" i="13"/>
  <c r="K30" i="13"/>
  <c r="G30" i="13"/>
  <c r="L30" i="13" s="1"/>
  <c r="N29" i="13"/>
  <c r="M29" i="13"/>
  <c r="K29" i="13"/>
  <c r="G29" i="13"/>
  <c r="L29" i="13" s="1"/>
  <c r="N28" i="13"/>
  <c r="M28" i="13"/>
  <c r="K28" i="13"/>
  <c r="G28" i="13"/>
  <c r="L28" i="13" s="1"/>
  <c r="N25" i="13"/>
  <c r="M25" i="13"/>
  <c r="K25" i="13"/>
  <c r="G25" i="13"/>
  <c r="L25" i="13" s="1"/>
  <c r="N24" i="13"/>
  <c r="M24" i="13"/>
  <c r="K24" i="13"/>
  <c r="G24" i="13"/>
  <c r="L24" i="13" s="1"/>
  <c r="N23" i="13"/>
  <c r="M23" i="13"/>
  <c r="K23" i="13"/>
  <c r="G23" i="13"/>
  <c r="J23" i="13" s="1"/>
  <c r="N22" i="13"/>
  <c r="M22" i="13"/>
  <c r="K22" i="13"/>
  <c r="G22" i="13"/>
  <c r="J22" i="13" s="1"/>
  <c r="N21" i="13"/>
  <c r="M21" i="13"/>
  <c r="K21" i="13"/>
  <c r="G21" i="13"/>
  <c r="L21" i="13" s="1"/>
  <c r="N20" i="13"/>
  <c r="M20" i="13"/>
  <c r="K20" i="13"/>
  <c r="G20" i="13"/>
  <c r="L20" i="13" s="1"/>
  <c r="N19" i="13"/>
  <c r="M19" i="13"/>
  <c r="K19" i="13"/>
  <c r="G19" i="13"/>
  <c r="J19" i="13" s="1"/>
  <c r="N18" i="13"/>
  <c r="M18" i="13"/>
  <c r="K18" i="13"/>
  <c r="G18" i="13"/>
  <c r="L18" i="13" s="1"/>
  <c r="N17" i="13"/>
  <c r="M17" i="13"/>
  <c r="K17" i="13"/>
  <c r="G17" i="13"/>
  <c r="L17" i="13" s="1"/>
  <c r="N15" i="13"/>
  <c r="M15" i="13"/>
  <c r="K15" i="13"/>
  <c r="G15" i="13"/>
  <c r="J15" i="13" s="1"/>
  <c r="N46" i="11"/>
  <c r="M46" i="11"/>
  <c r="K46" i="11"/>
  <c r="G46" i="11"/>
  <c r="L46" i="11" s="1"/>
  <c r="N45" i="11"/>
  <c r="M45" i="11"/>
  <c r="K45" i="11"/>
  <c r="G45" i="11"/>
  <c r="J45" i="11" s="1"/>
  <c r="N44" i="11"/>
  <c r="M44" i="11"/>
  <c r="K44" i="11"/>
  <c r="G44" i="11"/>
  <c r="L44" i="11" s="1"/>
  <c r="N43" i="11"/>
  <c r="M43" i="11"/>
  <c r="K43" i="11"/>
  <c r="G43" i="11"/>
  <c r="L43" i="11" s="1"/>
  <c r="N42" i="11"/>
  <c r="M42" i="11"/>
  <c r="K42" i="11"/>
  <c r="G42" i="11"/>
  <c r="L42" i="11" s="1"/>
  <c r="N41" i="11"/>
  <c r="M41" i="11"/>
  <c r="K41" i="11"/>
  <c r="G41" i="11"/>
  <c r="J41" i="11" s="1"/>
  <c r="N40" i="11"/>
  <c r="M40" i="11"/>
  <c r="K40" i="11"/>
  <c r="G40" i="11"/>
  <c r="L40" i="11" s="1"/>
  <c r="N39" i="11"/>
  <c r="M39" i="11"/>
  <c r="K39" i="11"/>
  <c r="G39" i="11"/>
  <c r="L39" i="11" s="1"/>
  <c r="N38" i="11"/>
  <c r="M38" i="11"/>
  <c r="K38" i="11"/>
  <c r="G38" i="11"/>
  <c r="L38" i="11" s="1"/>
  <c r="N37" i="11"/>
  <c r="M37" i="11"/>
  <c r="K37" i="11"/>
  <c r="G37" i="11"/>
  <c r="J37" i="11" s="1"/>
  <c r="N36" i="11"/>
  <c r="M36" i="11"/>
  <c r="K36" i="11"/>
  <c r="G36" i="11"/>
  <c r="L36" i="11" s="1"/>
  <c r="N35" i="11"/>
  <c r="M35" i="11"/>
  <c r="K35" i="11"/>
  <c r="G35" i="11"/>
  <c r="L35" i="11" s="1"/>
  <c r="N34" i="11"/>
  <c r="M34" i="11"/>
  <c r="K34" i="11"/>
  <c r="G34" i="11"/>
  <c r="L34" i="11" s="1"/>
  <c r="N33" i="11"/>
  <c r="M33" i="11"/>
  <c r="K33" i="11"/>
  <c r="G33" i="11"/>
  <c r="L33" i="11" s="1"/>
  <c r="N32" i="11"/>
  <c r="M32" i="11"/>
  <c r="K32" i="11"/>
  <c r="G32" i="11"/>
  <c r="L32" i="11" s="1"/>
  <c r="N31" i="11"/>
  <c r="M31" i="11"/>
  <c r="K31" i="11"/>
  <c r="G31" i="11"/>
  <c r="J31" i="11" s="1"/>
  <c r="N30" i="11"/>
  <c r="M30" i="11"/>
  <c r="K30" i="11"/>
  <c r="G30" i="11"/>
  <c r="L30" i="11" s="1"/>
  <c r="N29" i="11"/>
  <c r="M29" i="11"/>
  <c r="K29" i="11"/>
  <c r="G29" i="11"/>
  <c r="L29" i="11" s="1"/>
  <c r="N28" i="11"/>
  <c r="M28" i="11"/>
  <c r="K28" i="11"/>
  <c r="G28" i="11"/>
  <c r="L28" i="11" s="1"/>
  <c r="N27" i="11"/>
  <c r="M27" i="11"/>
  <c r="K27" i="11"/>
  <c r="G27" i="11"/>
  <c r="J27" i="11" s="1"/>
  <c r="N26" i="11"/>
  <c r="M26" i="11"/>
  <c r="K26" i="11"/>
  <c r="G26" i="11"/>
  <c r="L26" i="11" s="1"/>
  <c r="N25" i="11"/>
  <c r="M25" i="11"/>
  <c r="K25" i="11"/>
  <c r="G25" i="11"/>
  <c r="L25" i="11" s="1"/>
  <c r="N24" i="11"/>
  <c r="M24" i="11"/>
  <c r="K24" i="11"/>
  <c r="G24" i="11"/>
  <c r="L24" i="11" s="1"/>
  <c r="N23" i="11"/>
  <c r="M23" i="11"/>
  <c r="K23" i="11"/>
  <c r="G23" i="11"/>
  <c r="L23" i="11" s="1"/>
  <c r="N22" i="11"/>
  <c r="M22" i="11"/>
  <c r="K22" i="11"/>
  <c r="G22" i="11"/>
  <c r="L22" i="11" s="1"/>
  <c r="N21" i="11"/>
  <c r="M21" i="11"/>
  <c r="K21" i="11"/>
  <c r="G21" i="11"/>
  <c r="L21" i="11" s="1"/>
  <c r="N20" i="11"/>
  <c r="M20" i="11"/>
  <c r="K20" i="11"/>
  <c r="G20" i="11"/>
  <c r="L20" i="11" s="1"/>
  <c r="N19" i="11"/>
  <c r="M19" i="11"/>
  <c r="K19" i="11"/>
  <c r="G19" i="11"/>
  <c r="L19" i="11" s="1"/>
  <c r="N18" i="11"/>
  <c r="M18" i="11"/>
  <c r="K18" i="11"/>
  <c r="G18" i="11"/>
  <c r="L18" i="11" s="1"/>
  <c r="N17" i="11"/>
  <c r="M17" i="11"/>
  <c r="K17" i="11"/>
  <c r="G17" i="11"/>
  <c r="L17" i="11" s="1"/>
  <c r="N16" i="11"/>
  <c r="M16" i="11"/>
  <c r="K16" i="11"/>
  <c r="G16" i="11"/>
  <c r="L16" i="11" s="1"/>
  <c r="N15" i="11"/>
  <c r="M15" i="11"/>
  <c r="K15" i="11"/>
  <c r="G15" i="11"/>
  <c r="L15" i="11" s="1"/>
  <c r="N14" i="11"/>
  <c r="M14" i="11"/>
  <c r="K14" i="11"/>
  <c r="G14" i="11"/>
  <c r="L14" i="11" s="1"/>
  <c r="K88" i="11" l="1"/>
  <c r="M88" i="11"/>
  <c r="N88" i="11"/>
  <c r="O42" i="11"/>
  <c r="P42" i="11" s="1"/>
  <c r="L37" i="11"/>
  <c r="O37" i="11" s="1"/>
  <c r="P37" i="11" s="1"/>
  <c r="O17" i="17"/>
  <c r="D24" i="8" s="1"/>
  <c r="J24" i="8" s="1"/>
  <c r="L17" i="17"/>
  <c r="E24" i="8" s="1"/>
  <c r="K25" i="15"/>
  <c r="H23" i="8" s="1"/>
  <c r="O32" i="13"/>
  <c r="Q32" i="13" s="1"/>
  <c r="O45" i="13"/>
  <c r="P45" i="13" s="1"/>
  <c r="K19" i="14"/>
  <c r="H17" i="8" s="1"/>
  <c r="J19" i="11"/>
  <c r="O22" i="15"/>
  <c r="Q22" i="15" s="1"/>
  <c r="O21" i="15"/>
  <c r="Q21" i="15" s="1"/>
  <c r="J22" i="15"/>
  <c r="J21" i="15"/>
  <c r="L19" i="15"/>
  <c r="O19" i="15" s="1"/>
  <c r="Q19" i="15" s="1"/>
  <c r="L18" i="15"/>
  <c r="O18" i="15" s="1"/>
  <c r="Q18" i="15" s="1"/>
  <c r="J16" i="15"/>
  <c r="N25" i="15"/>
  <c r="G23" i="8" s="1"/>
  <c r="O16" i="15"/>
  <c r="P16" i="15" s="1"/>
  <c r="M25" i="15"/>
  <c r="F23" i="8" s="1"/>
  <c r="O15" i="15"/>
  <c r="J15" i="15"/>
  <c r="O16" i="14"/>
  <c r="P16" i="14" s="1"/>
  <c r="O17" i="14"/>
  <c r="P17" i="14" s="1"/>
  <c r="L15" i="14"/>
  <c r="O15" i="14" s="1"/>
  <c r="P15" i="14" s="1"/>
  <c r="N19" i="14"/>
  <c r="G17" i="8" s="1"/>
  <c r="M19" i="14"/>
  <c r="F17" i="8" s="1"/>
  <c r="J16" i="14"/>
  <c r="J17" i="14"/>
  <c r="O47" i="13"/>
  <c r="P47" i="13" s="1"/>
  <c r="O24" i="13"/>
  <c r="P24" i="13" s="1"/>
  <c r="O33" i="13"/>
  <c r="Q33" i="13" s="1"/>
  <c r="L35" i="13"/>
  <c r="O35" i="13" s="1"/>
  <c r="P35" i="13" s="1"/>
  <c r="L23" i="13"/>
  <c r="O23" i="13" s="1"/>
  <c r="P23" i="13" s="1"/>
  <c r="O29" i="13"/>
  <c r="Q29" i="13" s="1"/>
  <c r="O20" i="13"/>
  <c r="P20" i="13" s="1"/>
  <c r="O41" i="13"/>
  <c r="Q41" i="13" s="1"/>
  <c r="L43" i="13"/>
  <c r="O43" i="13" s="1"/>
  <c r="Q43" i="13" s="1"/>
  <c r="O18" i="13"/>
  <c r="P18" i="13" s="1"/>
  <c r="O30" i="13"/>
  <c r="Q30" i="13" s="1"/>
  <c r="O21" i="13"/>
  <c r="P21" i="13" s="1"/>
  <c r="N49" i="13"/>
  <c r="G16" i="8" s="1"/>
  <c r="O28" i="13"/>
  <c r="Q28" i="13" s="1"/>
  <c r="O37" i="13"/>
  <c r="P37" i="13" s="1"/>
  <c r="O17" i="13"/>
  <c r="P17" i="13" s="1"/>
  <c r="L19" i="13"/>
  <c r="O19" i="13" s="1"/>
  <c r="P19" i="13" s="1"/>
  <c r="O44" i="13"/>
  <c r="P44" i="13" s="1"/>
  <c r="L15" i="13"/>
  <c r="O15" i="13" s="1"/>
  <c r="O40" i="13"/>
  <c r="L31" i="13"/>
  <c r="O31" i="13" s="1"/>
  <c r="Q31" i="13" s="1"/>
  <c r="J47" i="13"/>
  <c r="O25" i="13"/>
  <c r="P25" i="13" s="1"/>
  <c r="O34" i="13"/>
  <c r="O36" i="13"/>
  <c r="P36" i="13" s="1"/>
  <c r="K49" i="13"/>
  <c r="H16" i="8" s="1"/>
  <c r="M49" i="13"/>
  <c r="F16" i="8" s="1"/>
  <c r="J30" i="13"/>
  <c r="J34" i="13"/>
  <c r="J18" i="13"/>
  <c r="L22" i="13"/>
  <c r="O22" i="13" s="1"/>
  <c r="P22" i="13" s="1"/>
  <c r="L38" i="13"/>
  <c r="O38" i="13" s="1"/>
  <c r="P38" i="13" s="1"/>
  <c r="L42" i="13"/>
  <c r="O42" i="13" s="1"/>
  <c r="L46" i="13"/>
  <c r="O46" i="13" s="1"/>
  <c r="P46" i="13" s="1"/>
  <c r="J17" i="13"/>
  <c r="J21" i="13"/>
  <c r="J25" i="13"/>
  <c r="J29" i="13"/>
  <c r="J33" i="13"/>
  <c r="J37" i="13"/>
  <c r="J41" i="13"/>
  <c r="J45" i="13"/>
  <c r="J20" i="13"/>
  <c r="J24" i="13"/>
  <c r="J28" i="13"/>
  <c r="J32" i="13"/>
  <c r="J36" i="13"/>
  <c r="J40" i="13"/>
  <c r="J44" i="13"/>
  <c r="O40" i="11"/>
  <c r="P40" i="11" s="1"/>
  <c r="O43" i="11"/>
  <c r="Q43" i="11" s="1"/>
  <c r="O23" i="11"/>
  <c r="Q23" i="11" s="1"/>
  <c r="O15" i="11"/>
  <c r="Q15" i="11" s="1"/>
  <c r="O36" i="11"/>
  <c r="P36" i="11" s="1"/>
  <c r="J23" i="11"/>
  <c r="L41" i="11"/>
  <c r="O41" i="11" s="1"/>
  <c r="J34" i="11"/>
  <c r="L45" i="11"/>
  <c r="O45" i="11" s="1"/>
  <c r="Q45" i="11" s="1"/>
  <c r="L31" i="11"/>
  <c r="O31" i="11" s="1"/>
  <c r="Q31" i="11" s="1"/>
  <c r="J38" i="11"/>
  <c r="J40" i="11"/>
  <c r="J42" i="11"/>
  <c r="L27" i="11"/>
  <c r="O27" i="11" s="1"/>
  <c r="Q27" i="11" s="1"/>
  <c r="J44" i="11"/>
  <c r="J46" i="11"/>
  <c r="J14" i="11"/>
  <c r="O21" i="11"/>
  <c r="Q21" i="11" s="1"/>
  <c r="O32" i="11"/>
  <c r="Q32" i="11" s="1"/>
  <c r="O30" i="11"/>
  <c r="Q30" i="11" s="1"/>
  <c r="O38" i="11"/>
  <c r="Q38" i="11" s="1"/>
  <c r="O46" i="11"/>
  <c r="Q46" i="11" s="1"/>
  <c r="J26" i="11"/>
  <c r="O39" i="11"/>
  <c r="P39" i="11" s="1"/>
  <c r="O16" i="11"/>
  <c r="Q16" i="11" s="1"/>
  <c r="O34" i="11"/>
  <c r="P34" i="11" s="1"/>
  <c r="O19" i="11"/>
  <c r="Q19" i="11" s="1"/>
  <c r="O44" i="11"/>
  <c r="Q44" i="11" s="1"/>
  <c r="O17" i="11"/>
  <c r="Q17" i="11" s="1"/>
  <c r="O35" i="11"/>
  <c r="P35" i="11" s="1"/>
  <c r="J15" i="11"/>
  <c r="O26" i="11"/>
  <c r="Q26" i="11" s="1"/>
  <c r="J30" i="11"/>
  <c r="J39" i="11"/>
  <c r="J43" i="11"/>
  <c r="O22" i="11"/>
  <c r="Q22" i="11" s="1"/>
  <c r="O28" i="11"/>
  <c r="Q28" i="11" s="1"/>
  <c r="O18" i="11"/>
  <c r="Q18" i="11" s="1"/>
  <c r="J22" i="11"/>
  <c r="O24" i="11"/>
  <c r="Q24" i="11" s="1"/>
  <c r="J18" i="11"/>
  <c r="O20" i="11"/>
  <c r="Q20" i="11" s="1"/>
  <c r="H15" i="8"/>
  <c r="O33" i="11"/>
  <c r="Q33" i="11" s="1"/>
  <c r="J35" i="11"/>
  <c r="F15" i="8"/>
  <c r="O29" i="11"/>
  <c r="Q29" i="11" s="1"/>
  <c r="G15" i="8"/>
  <c r="O25" i="11"/>
  <c r="Q25" i="11" s="1"/>
  <c r="O14" i="11"/>
  <c r="Q14" i="11" s="1"/>
  <c r="J17" i="11"/>
  <c r="J21" i="11"/>
  <c r="J25" i="11"/>
  <c r="J29" i="11"/>
  <c r="J33" i="11"/>
  <c r="J16" i="11"/>
  <c r="J20" i="11"/>
  <c r="J24" i="11"/>
  <c r="J28" i="11"/>
  <c r="J32" i="11"/>
  <c r="J36" i="11"/>
  <c r="P15" i="15" l="1"/>
  <c r="P25" i="15" s="1"/>
  <c r="I23" i="8" s="1"/>
  <c r="I26" i="8" s="1"/>
  <c r="P88" i="11"/>
  <c r="I15" i="8" s="1"/>
  <c r="Q15" i="13"/>
  <c r="Q49" i="13" s="1"/>
  <c r="J16" i="8" s="1"/>
  <c r="P15" i="13"/>
  <c r="Q25" i="15"/>
  <c r="J23" i="8" s="1"/>
  <c r="Q88" i="11"/>
  <c r="J15" i="8" s="1"/>
  <c r="J18" i="8" s="1"/>
  <c r="Q19" i="14"/>
  <c r="P19" i="14"/>
  <c r="Q40" i="13"/>
  <c r="Q42" i="13"/>
  <c r="Q34" i="13"/>
  <c r="O8" i="17"/>
  <c r="L88" i="11"/>
  <c r="E15" i="8" s="1"/>
  <c r="O88" i="11"/>
  <c r="D15" i="8" s="1"/>
  <c r="O19" i="14"/>
  <c r="D17" i="8" s="1"/>
  <c r="I17" i="8" s="1"/>
  <c r="L25" i="15"/>
  <c r="E23" i="8" s="1"/>
  <c r="O25" i="15"/>
  <c r="L19" i="14"/>
  <c r="E17" i="8" s="1"/>
  <c r="L49" i="13"/>
  <c r="E16" i="8" s="1"/>
  <c r="I27" i="8" l="1"/>
  <c r="I28" i="8" s="1"/>
  <c r="I29" i="8"/>
  <c r="I30" i="8"/>
  <c r="J21" i="8"/>
  <c r="J19" i="8"/>
  <c r="J20" i="8" s="1"/>
  <c r="P49" i="13"/>
  <c r="I16" i="8" s="1"/>
  <c r="O8" i="15"/>
  <c r="D23" i="8"/>
  <c r="O8" i="14"/>
  <c r="O8" i="11"/>
  <c r="O49" i="13"/>
  <c r="J22" i="8" l="1"/>
  <c r="D26" i="8"/>
  <c r="D29" i="8" s="1"/>
  <c r="J26" i="8"/>
  <c r="O8" i="13"/>
  <c r="D16" i="8"/>
  <c r="N36" i="10"/>
  <c r="M36" i="10"/>
  <c r="K36" i="10"/>
  <c r="G36" i="10"/>
  <c r="L36" i="10" s="1"/>
  <c r="N35" i="10"/>
  <c r="M35" i="10"/>
  <c r="K35" i="10"/>
  <c r="G35" i="10"/>
  <c r="L35" i="10" s="1"/>
  <c r="N34" i="10"/>
  <c r="M34" i="10"/>
  <c r="K34" i="10"/>
  <c r="G34" i="10"/>
  <c r="J34" i="10" s="1"/>
  <c r="N33" i="10"/>
  <c r="M33" i="10"/>
  <c r="K33" i="10"/>
  <c r="G33" i="10"/>
  <c r="L33" i="10" s="1"/>
  <c r="N32" i="10"/>
  <c r="M32" i="10"/>
  <c r="K32" i="10"/>
  <c r="G32" i="10"/>
  <c r="L32" i="10" s="1"/>
  <c r="N31" i="10"/>
  <c r="M31" i="10"/>
  <c r="K31" i="10"/>
  <c r="G31" i="10"/>
  <c r="L31" i="10" s="1"/>
  <c r="N30" i="10"/>
  <c r="M30" i="10"/>
  <c r="K30" i="10"/>
  <c r="G30" i="10"/>
  <c r="L30" i="10" s="1"/>
  <c r="N29" i="10"/>
  <c r="M29" i="10"/>
  <c r="K29" i="10"/>
  <c r="G29" i="10"/>
  <c r="L29" i="10" s="1"/>
  <c r="N28" i="10"/>
  <c r="M28" i="10"/>
  <c r="K28" i="10"/>
  <c r="G28" i="10"/>
  <c r="J28" i="10" s="1"/>
  <c r="N27" i="10"/>
  <c r="M27" i="10"/>
  <c r="K27" i="10"/>
  <c r="G27" i="10"/>
  <c r="L27" i="10" s="1"/>
  <c r="N26" i="10"/>
  <c r="M26" i="10"/>
  <c r="K26" i="10"/>
  <c r="G26" i="10"/>
  <c r="J26" i="10" s="1"/>
  <c r="N25" i="10"/>
  <c r="M25" i="10"/>
  <c r="K25" i="10"/>
  <c r="G25" i="10"/>
  <c r="L25" i="10" s="1"/>
  <c r="N24" i="10"/>
  <c r="M24" i="10"/>
  <c r="K24" i="10"/>
  <c r="G24" i="10"/>
  <c r="L24" i="10" s="1"/>
  <c r="N23" i="10"/>
  <c r="M23" i="10"/>
  <c r="K23" i="10"/>
  <c r="G23" i="10"/>
  <c r="L23" i="10" s="1"/>
  <c r="N22" i="10"/>
  <c r="M22" i="10"/>
  <c r="K22" i="10"/>
  <c r="G22" i="10"/>
  <c r="L22" i="10" s="1"/>
  <c r="N21" i="10"/>
  <c r="M21" i="10"/>
  <c r="K21" i="10"/>
  <c r="G21" i="10"/>
  <c r="J21" i="10" s="1"/>
  <c r="N20" i="10"/>
  <c r="M20" i="10"/>
  <c r="K20" i="10"/>
  <c r="G20" i="10"/>
  <c r="J20" i="10" s="1"/>
  <c r="N19" i="10"/>
  <c r="M19" i="10"/>
  <c r="K19" i="10"/>
  <c r="G19" i="10"/>
  <c r="L19" i="10" s="1"/>
  <c r="N18" i="10"/>
  <c r="M18" i="10"/>
  <c r="K18" i="10"/>
  <c r="G18" i="10"/>
  <c r="L18" i="10" s="1"/>
  <c r="N17" i="10"/>
  <c r="M17" i="10"/>
  <c r="K17" i="10"/>
  <c r="G17" i="10"/>
  <c r="L17" i="10" s="1"/>
  <c r="N16" i="10"/>
  <c r="M16" i="10"/>
  <c r="K16" i="10"/>
  <c r="G16" i="10"/>
  <c r="L16" i="10" s="1"/>
  <c r="N15" i="10"/>
  <c r="M15" i="10"/>
  <c r="K15" i="10"/>
  <c r="G15" i="10"/>
  <c r="L15" i="10" s="1"/>
  <c r="N14" i="10"/>
  <c r="M14" i="10"/>
  <c r="K14" i="10"/>
  <c r="G14" i="10"/>
  <c r="L14" i="10" s="1"/>
  <c r="D27" i="8" l="1"/>
  <c r="D28" i="8" s="1"/>
  <c r="J27" i="8"/>
  <c r="J28" i="8" s="1"/>
  <c r="J29" i="8"/>
  <c r="J32" i="8"/>
  <c r="D30" i="8"/>
  <c r="L34" i="10"/>
  <c r="O33" i="10"/>
  <c r="P33" i="10" s="1"/>
  <c r="O35" i="10"/>
  <c r="P35" i="10" s="1"/>
  <c r="O30" i="10"/>
  <c r="P30" i="10" s="1"/>
  <c r="O36" i="10"/>
  <c r="P36" i="10" s="1"/>
  <c r="O16" i="10"/>
  <c r="P16" i="10" s="1"/>
  <c r="J23" i="10"/>
  <c r="J29" i="10"/>
  <c r="J36" i="10"/>
  <c r="L21" i="10"/>
  <c r="O21" i="10" s="1"/>
  <c r="P21" i="10" s="1"/>
  <c r="O17" i="10"/>
  <c r="P17" i="10" s="1"/>
  <c r="L28" i="10"/>
  <c r="O28" i="10" s="1"/>
  <c r="P28" i="10" s="1"/>
  <c r="O22" i="10"/>
  <c r="P22" i="10" s="1"/>
  <c r="O25" i="10"/>
  <c r="P25" i="10" s="1"/>
  <c r="O31" i="10"/>
  <c r="P31" i="10" s="1"/>
  <c r="O23" i="10"/>
  <c r="P23" i="10" s="1"/>
  <c r="O34" i="10"/>
  <c r="P34" i="10" s="1"/>
  <c r="O18" i="10"/>
  <c r="P18" i="10" s="1"/>
  <c r="J33" i="10"/>
  <c r="J18" i="10"/>
  <c r="J16" i="10"/>
  <c r="L26" i="10"/>
  <c r="O26" i="10" s="1"/>
  <c r="P26" i="10" s="1"/>
  <c r="O29" i="10"/>
  <c r="P29" i="10" s="1"/>
  <c r="O24" i="10"/>
  <c r="P24" i="10" s="1"/>
  <c r="O32" i="10"/>
  <c r="P32" i="10" s="1"/>
  <c r="O19" i="10"/>
  <c r="P19" i="10" s="1"/>
  <c r="O27" i="10"/>
  <c r="P27" i="10" s="1"/>
  <c r="J25" i="10"/>
  <c r="J30" i="10"/>
  <c r="J17" i="10"/>
  <c r="J32" i="10"/>
  <c r="J14" i="10"/>
  <c r="L20" i="10"/>
  <c r="O20" i="10" s="1"/>
  <c r="P20" i="10" s="1"/>
  <c r="J22" i="10"/>
  <c r="J27" i="10"/>
  <c r="K38" i="10"/>
  <c r="H14" i="8" s="1"/>
  <c r="J35" i="10"/>
  <c r="J24" i="10"/>
  <c r="M38" i="10"/>
  <c r="F14" i="8" s="1"/>
  <c r="J19" i="10"/>
  <c r="N38" i="10"/>
  <c r="G14" i="8" s="1"/>
  <c r="J31" i="10"/>
  <c r="O15" i="10"/>
  <c r="P15" i="10" s="1"/>
  <c r="O14" i="10"/>
  <c r="P14" i="10" s="1"/>
  <c r="J15" i="10"/>
  <c r="J30" i="8" l="1"/>
  <c r="J35" i="8"/>
  <c r="J33" i="8"/>
  <c r="J34" i="8" s="1"/>
  <c r="P38" i="10"/>
  <c r="Q38" i="10"/>
  <c r="O38" i="10"/>
  <c r="D14" i="8" s="1"/>
  <c r="L38" i="10"/>
  <c r="E14" i="8" s="1"/>
  <c r="O8" i="10"/>
  <c r="J36" i="8" l="1"/>
  <c r="I14" i="8"/>
  <c r="N15" i="9"/>
  <c r="M15" i="9"/>
  <c r="K15" i="9"/>
  <c r="G15" i="9"/>
  <c r="L15" i="9" s="1"/>
  <c r="N14" i="9"/>
  <c r="M14" i="9"/>
  <c r="K14" i="9"/>
  <c r="G14" i="9"/>
  <c r="L14" i="9" s="1"/>
  <c r="O14" i="9" l="1"/>
  <c r="K17" i="9"/>
  <c r="H13" i="8" s="1"/>
  <c r="O15" i="9"/>
  <c r="M17" i="9"/>
  <c r="F13" i="8" s="1"/>
  <c r="N17" i="9"/>
  <c r="G13" i="8" s="1"/>
  <c r="J15" i="9"/>
  <c r="J14" i="9"/>
  <c r="L17" i="9" l="1"/>
  <c r="E13" i="8" s="1"/>
  <c r="O17" i="9"/>
  <c r="O8" i="9" l="1"/>
  <c r="D13" i="8"/>
  <c r="I13" i="8" l="1"/>
  <c r="I18" i="8" s="1"/>
  <c r="D18" i="8"/>
  <c r="F32" i="8"/>
  <c r="H32" i="8"/>
  <c r="D6" i="8" s="1"/>
  <c r="I32" i="8" l="1"/>
  <c r="I19" i="8"/>
  <c r="I20" i="8" s="1"/>
  <c r="I21" i="8"/>
  <c r="D19" i="8"/>
  <c r="D20" i="8" s="1"/>
  <c r="D21" i="8"/>
  <c r="D32" i="8"/>
  <c r="G32" i="8"/>
  <c r="E32" i="8"/>
  <c r="I22" i="8" l="1"/>
  <c r="D22" i="8"/>
  <c r="D33" i="8"/>
  <c r="D34" i="8" s="1"/>
  <c r="D35" i="8"/>
  <c r="I35" i="8"/>
  <c r="I34" i="8"/>
  <c r="D36" i="8"/>
  <c r="D5" i="8" s="1"/>
  <c r="I36" i="8" l="1"/>
</calcChain>
</file>

<file path=xl/sharedStrings.xml><?xml version="1.0" encoding="utf-8"?>
<sst xmlns="http://schemas.openxmlformats.org/spreadsheetml/2006/main" count="622" uniqueCount="234">
  <si>
    <t>Būves nosaukums:</t>
  </si>
  <si>
    <t>Objekta nosaukums:</t>
  </si>
  <si>
    <t>Objekta adrese:</t>
  </si>
  <si>
    <t>Pasūtījuma Nr.</t>
  </si>
  <si>
    <t>Nr.p.k.</t>
  </si>
  <si>
    <t>Būvdarbu nosaukums</t>
  </si>
  <si>
    <t>Mērvienība</t>
  </si>
  <si>
    <t>Daudzums</t>
  </si>
  <si>
    <t>Vienības izmaksas</t>
  </si>
  <si>
    <t>Kopā uz visu apjomu</t>
  </si>
  <si>
    <t>Laika norma (c/h)</t>
  </si>
  <si>
    <t>Darba samaksas likme (euro/h)</t>
  </si>
  <si>
    <t>Darba alga (euro)</t>
  </si>
  <si>
    <t>Būvizstrādājumi  (euro)</t>
  </si>
  <si>
    <t>Mehānismi (euro)</t>
  </si>
  <si>
    <t>Kopā (euro)</t>
  </si>
  <si>
    <t>Darbietilpība (c/h)</t>
  </si>
  <si>
    <t>Summa (euro)</t>
  </si>
  <si>
    <t>m2</t>
  </si>
  <si>
    <t>Bojātās apdares remonts- izdrupušo vietu attīrīšana, remontēšana ar atbilstošu materiālu no abām pusēm</t>
  </si>
  <si>
    <t>m</t>
  </si>
  <si>
    <t>Tiešās izmaksas kopā, t. sk. darba devēja sociālais nodoklis</t>
  </si>
  <si>
    <t>Sastādīja: VALDIS KOKS sert. Nr. 4-00513</t>
  </si>
  <si>
    <t>Pārbaudīja: VALDIS KOKS sert. Nr. 4-00513</t>
  </si>
  <si>
    <t>Fasādes mazgāšana un mehāniska tīrīšana</t>
  </si>
  <si>
    <t>Logu aizklāšana ar plēvi</t>
  </si>
  <si>
    <t>Sanācijas apmetuma izveide</t>
  </si>
  <si>
    <t xml:space="preserve">Apmetuma nokalšana </t>
  </si>
  <si>
    <t>Gluda apmetuma atjaunošna</t>
  </si>
  <si>
    <t>Galvenās karnīzes profila izveide no jauna</t>
  </si>
  <si>
    <t>t.m.</t>
  </si>
  <si>
    <t>Fasādes grunēšana pēc apmetuma nokalšanas</t>
  </si>
  <si>
    <t>Fasādes grunēšana ar Caparol Aphiisilan gruntskrāsu</t>
  </si>
  <si>
    <t>Palīgmateriāli</t>
  </si>
  <si>
    <t>RĪGAS CIRKA VĒSTURISKĀS ĒKAS PĀRBŪVES (ēkas siltināšana, saskaņā ar darbības programmas „Izaugsme un nodarbinātība” 4.2.1. specifiskā atbalsta mērķa „Veicināt energoefektivitātes paaugstināšanu valsts un dzīvojamās ēkās” 4.2.1.2. pasākuma "Veicināt energoefektivitātes paaugstināšanu valsts ēkās" otrās projektu iesniegumu atlases kārtas prasībām) ERAF projekta Nr.4.2.1.2/18/I/062 ietvaros</t>
  </si>
  <si>
    <t>RĪGĀ, MERĶEĻA IELĀ 4</t>
  </si>
  <si>
    <t>RC 2019/29</t>
  </si>
  <si>
    <t>Kopējā darbietilpība, c/st</t>
  </si>
  <si>
    <t>Kods, tāmes Nr.</t>
  </si>
  <si>
    <t>Būvdarbu veids vai konstruktīvā elementa nosaukums</t>
  </si>
  <si>
    <r>
      <t>Tāmes izmaksas (</t>
    </r>
    <r>
      <rPr>
        <i/>
        <sz val="10"/>
        <rFont val="Arial"/>
        <family val="2"/>
        <charset val="186"/>
      </rPr>
      <t>euro)</t>
    </r>
  </si>
  <si>
    <t>Tai skaitā</t>
  </si>
  <si>
    <r>
      <t>Darba alga (</t>
    </r>
    <r>
      <rPr>
        <i/>
        <sz val="10"/>
        <rFont val="Arial"/>
        <family val="2"/>
        <charset val="186"/>
      </rPr>
      <t>euro</t>
    </r>
    <r>
      <rPr>
        <sz val="10"/>
        <rFont val="Arial"/>
        <family val="2"/>
      </rPr>
      <t>)</t>
    </r>
  </si>
  <si>
    <r>
      <t>Būvizstrādājumi  (</t>
    </r>
    <r>
      <rPr>
        <i/>
        <sz val="10"/>
        <rFont val="Arial"/>
        <family val="2"/>
        <charset val="186"/>
      </rPr>
      <t>euro</t>
    </r>
    <r>
      <rPr>
        <sz val="10"/>
        <rFont val="Arial"/>
        <family val="2"/>
      </rPr>
      <t xml:space="preserve">) </t>
    </r>
  </si>
  <si>
    <r>
      <t>Mehānismi (</t>
    </r>
    <r>
      <rPr>
        <i/>
        <sz val="10"/>
        <rFont val="Arial"/>
        <family val="2"/>
        <charset val="186"/>
      </rPr>
      <t>euro</t>
    </r>
    <r>
      <rPr>
        <sz val="10"/>
        <rFont val="Arial"/>
        <family val="2"/>
      </rPr>
      <t>)</t>
    </r>
  </si>
  <si>
    <t>Kopā</t>
  </si>
  <si>
    <t>Virsizdevumi 4 %</t>
  </si>
  <si>
    <t>t.sk. darba aizsardzībai</t>
  </si>
  <si>
    <t>Peļņa 3 %</t>
  </si>
  <si>
    <t>PAVISAM KOPĀ</t>
  </si>
  <si>
    <t>gab.</t>
  </si>
  <si>
    <t>Sastatņu īre</t>
  </si>
  <si>
    <t>mēn.</t>
  </si>
  <si>
    <t xml:space="preserve">Metāla elementu attīrīšana, pretkorozijas apstrāde </t>
  </si>
  <si>
    <t>Pārmūrēšanas darbi</t>
  </si>
  <si>
    <t>m3</t>
  </si>
  <si>
    <t>Būvgružu savākšana un utilizācija</t>
  </si>
  <si>
    <t>Izmaiņu tāme Nr.1</t>
  </si>
  <si>
    <r>
      <t>Tāmes tiešās izmaksas</t>
    </r>
    <r>
      <rPr>
        <i/>
        <sz val="10"/>
        <rFont val="Arial"/>
        <family val="2"/>
      </rPr>
      <t xml:space="preserve"> euro</t>
    </r>
    <r>
      <rPr>
        <sz val="10"/>
        <rFont val="Arial"/>
        <family val="2"/>
      </rPr>
      <t xml:space="preserve"> bez PVN</t>
    </r>
  </si>
  <si>
    <t>Izslēdamie darbi no sienas S-6</t>
  </si>
  <si>
    <t>Ieslēdzamie darbi sienai S-6 fasades puse</t>
  </si>
  <si>
    <t>42-1</t>
  </si>
  <si>
    <t xml:space="preserve">Tāme sastādīta 2021.gada tirgus cenās, pamatojoties uz AR daļas rasējumiem. </t>
  </si>
  <si>
    <t>Tāme sastādīta 2021.gada 21.jūlijā</t>
  </si>
  <si>
    <r>
      <t xml:space="preserve">Par kopējo summu, </t>
    </r>
    <r>
      <rPr>
        <i/>
        <sz val="10"/>
        <rFont val="Arial"/>
        <family val="2"/>
        <charset val="186"/>
      </rPr>
      <t>euro</t>
    </r>
  </si>
  <si>
    <t>MAPEI Horizontālas hidroizolācijas izveide</t>
  </si>
  <si>
    <t>Plaisu injekcijas mūra sienu pastiprināšanai</t>
  </si>
  <si>
    <t>Spirālenkuru ielīmēšana mūra sienās</t>
  </si>
  <si>
    <t>Papilddarbu tāme Nr.2</t>
  </si>
  <si>
    <t>Papilddarbu tāme Nr.1</t>
  </si>
  <si>
    <t>Tranšejas rakšana un aizbēršana, platums 0.5m</t>
  </si>
  <si>
    <t>Ievads ēkā</t>
  </si>
  <si>
    <t>gab</t>
  </si>
  <si>
    <t xml:space="preserve">Kabeļu kanalizācijas cauruļu ieguldīšana tranšejā  </t>
  </si>
  <si>
    <t>Brīdīnājuma lentas ieguldīšana</t>
  </si>
  <si>
    <t xml:space="preserve">Kabeļu kanalizācijas akas PEH uzstādīšana </t>
  </si>
  <si>
    <t xml:space="preserve">Darbu veikšanas projekta izstrāde, MAF </t>
  </si>
  <si>
    <t>Kabeļa ieguldīšana kabeļu kanalizācijā un pa sienu</t>
  </si>
  <si>
    <t xml:space="preserve">Rakšanas atļauju saņemšana </t>
  </si>
  <si>
    <t>Dokumentācija, atzinumi</t>
  </si>
  <si>
    <t>Trases nospraušana</t>
  </si>
  <si>
    <t>Telekomunikāciju tīklu izpilddokumentācijas izgatavošana  (vaļēja tranšeja)</t>
  </si>
  <si>
    <t>Polietilēna caurule PVC d.100mm</t>
  </si>
  <si>
    <t>Brīdīnājuma lente</t>
  </si>
  <si>
    <t>Kabeļu aka PEH 800x650 Evopipes</t>
  </si>
  <si>
    <t>Kabeļu akas vaks, līdz 12.5 t, peldošs</t>
  </si>
  <si>
    <t>Dzelzbetona riņķis</t>
  </si>
  <si>
    <t>Atloks</t>
  </si>
  <si>
    <t>Hermetiķis</t>
  </si>
  <si>
    <t>Optiskais kabelis 4FO</t>
  </si>
  <si>
    <t>Virve kabeļa ievilkšanai</t>
  </si>
  <si>
    <t xml:space="preserve">Montāžas materiāli </t>
  </si>
  <si>
    <t>Ģeodēzija</t>
  </si>
  <si>
    <t>kompl.</t>
  </si>
  <si>
    <t>Transporta izdevumi</t>
  </si>
  <si>
    <t>Papilddarbu tāme Nr.3</t>
  </si>
  <si>
    <t>19" komutācijas panelis 1U 24xRJ45 cat 6 LANBERG PPU6-1024-B</t>
  </si>
  <si>
    <t>19" kabeļu organizators 1U TRITON RAB-VP-X11-A1</t>
  </si>
  <si>
    <t>19" PoE komutators HP Aruba 2930F 24G PoE	4SFP</t>
  </si>
  <si>
    <t>SFP modulis Aruba 10G SFP  LC SR 300m MMF XCVR (J9150D) MM LC duplex</t>
  </si>
  <si>
    <t>FO patchkabelis OM3 MM duplex 50/125 2m SC-LC EXCEL 200-055</t>
  </si>
  <si>
    <t>IP videokamera (ārpusē uzstādāma) HIKVISION DS-2CD2645WD-IZS</t>
  </si>
  <si>
    <t>IP kupola videokamera (iekšpusē uzstādāma) HIKVISION DS-2CD2145FWD-I 4mm  / DS-2CD2146G2-I F4</t>
  </si>
  <si>
    <t>IP kupola videokamera (arēnā uzstādāma) HIKVISION DS-2CD2086G2-IU 2.8mm</t>
  </si>
  <si>
    <t>Komutācijas kārba HIKVISION DS-1280ZJ-XS</t>
  </si>
  <si>
    <t>Vienvietīga V/A telefonu un datoru tīklu rozete 1xRJ45 cat6 DIGITUS DN-93710</t>
  </si>
  <si>
    <t>Patch kabelis cat 6 RJ45-RJ45 2m DIGITUS DK-1617-020</t>
  </si>
  <si>
    <t>Videonovērošanas sistēmas serveris HIKVISION DS-9632NI-I8</t>
  </si>
  <si>
    <t>Cietnis 6Tb WD60PURZ</t>
  </si>
  <si>
    <t>KLIENTA PC		
CPU Intel Core i3-9100	
GIGAB  TE H370M DS3H	
RAM DDR4 8 GB 2666 MHz / PC4-21300	
Samsung 970 Evo 500GB NVMe M.2	
Videokarte GTX1050TI	
Barošanas bloks Corsair RMx Series RM550x	
ATX korpuss Cooler Master Silencio 452	
Windo  s 10 Pro x64 - Licence - 1 licence - OEM	
Klaviatūra un pele Logitech Wireless Combo MK220</t>
  </si>
  <si>
    <t>Monitors LCD 32" HIKVISION DS-D5032FC</t>
  </si>
  <si>
    <t>Sienas kronšteins priekš LCD 32"</t>
  </si>
  <si>
    <t>Dekoderis HIKVISION DS-6901UDI</t>
  </si>
  <si>
    <t>Kabelis HDMI High Speed. tips A. M/M. 5m</t>
  </si>
  <si>
    <t>Kabelis HDMI High Speed. tips A. M/M. 1m</t>
  </si>
  <si>
    <t>DIGITUS Displa Port HDMI Adapter/Converter</t>
  </si>
  <si>
    <t>Datu kabelis UTP4x2x0.5 cat 6 LSZH</t>
  </si>
  <si>
    <t>Poliplasta caurule	50 Evopipe EVOEL FMs-0H-SMART</t>
  </si>
  <si>
    <t>Poliplasta caurule	25 Evopipe EVOEL FMs-0H-SMART</t>
  </si>
  <si>
    <t>Ugunsdrošās putas HILTI CFS-F FX</t>
  </si>
  <si>
    <t>Pārsprieguma aizsardzība ārējām kameram.</t>
  </si>
  <si>
    <t>Zemējuma vads H07V-K 6mm². 450/750V. ELPAR. dzelten/zaļš</t>
  </si>
  <si>
    <t xml:space="preserve">Montāžas materiāli	</t>
  </si>
  <si>
    <t>DARBI:</t>
  </si>
  <si>
    <t>Caurumu kalšana/urbšana</t>
  </si>
  <si>
    <t>Sistēmas programmēšana
un noskaņošanas darbi</t>
  </si>
  <si>
    <t>Sistēmas zemējuma testa veikšana</t>
  </si>
  <si>
    <t>Izpilddokumentācijas izstrāde</t>
  </si>
  <si>
    <t>Personāla apmācība</t>
  </si>
  <si>
    <t>Papilddarbu tāme Nr.4</t>
  </si>
  <si>
    <t>19" iekārtu skapis 800mmx800mm 42U TRITON RTA-42-A88-CAX-A1</t>
  </si>
  <si>
    <t>19" iekārtu skapis 600mmx400mm 9U RUA-09-AS4-CAX-A1</t>
  </si>
  <si>
    <t>19" ventilators un termostats 2U TRITON RAC-CH-X02-A1</t>
  </si>
  <si>
    <t xml:space="preserve">19" plaukts TRITON	</t>
  </si>
  <si>
    <t>19" elektroapgādes panelis horizontāls 8P TRITON RAB-PD-X02-A1</t>
  </si>
  <si>
    <t>19" zemējuma komplekts TRITON RAX-MS-X84-X1</t>
  </si>
  <si>
    <t>19" komutācijas panelis 1U 48xRJ45 cat 6 LANBERG PPU6-1048-B</t>
  </si>
  <si>
    <t>19" Optiskais komutācijas panelis 24xSC duplex EXCEL</t>
  </si>
  <si>
    <t>19" PoE komutators HP Aruba 2930F 48G PoE	4SFP</t>
  </si>
  <si>
    <t xml:space="preserve">19" PoE komutators HP Aruba 2930F 24G PoE	4SFP
	</t>
  </si>
  <si>
    <t>SFP modulis Aruba 10G SFP  LC SR 300m MMF XCVR J9150D MM LC duplex</t>
  </si>
  <si>
    <t xml:space="preserve">FO Adapteris SC duplex MM EXCEL 200-365	</t>
  </si>
  <si>
    <t>Pigtails OM3 MM 50/125 1m EXCEL 200-644</t>
  </si>
  <si>
    <t>Bezvadu piekļuves punkts Ruckus R710 / Bezvadu piekļuves punkts Ruckus R750 (802.11ax, 4x4 MU-MIMO 5GHz/2.4GHz, 1024 users)</t>
  </si>
  <si>
    <t xml:space="preserve">Bezvadu piekļuves punktu kontrlieris Ruckus ZoneDirector 1200 + Ruckus ZoneDirector 1200 atbalsts 5 gadi </t>
  </si>
  <si>
    <t xml:space="preserve">Bezvadu piekļuves punktu Ruckus kontroliera licences / Redundant Ruckus ZoneDirector 1200 atbalsts 5 gadi </t>
  </si>
  <si>
    <t>Divvietīga telefonu un datoru tīklu rozete 2xRJ45 cat 6</t>
  </si>
  <si>
    <t>Vienvietīga telefonu un datoru tīklu rozete 1xRJ45 cat 6</t>
  </si>
  <si>
    <t xml:space="preserve">Montāžas kārba	</t>
  </si>
  <si>
    <t>Rezerves barošanas avots EATON Netpack 5PX2200IRTN</t>
  </si>
  <si>
    <t>Optiskais kabelis EXCEL OM3 Multimode 8x50/125 LSZH</t>
  </si>
  <si>
    <t>Poliplasta caurule	50 EVOPIPES EVOEL FL-0H-SMART</t>
  </si>
  <si>
    <t>Poliplasta caurule	25 EVOPIPES EVOEL FL-0H-SMART</t>
  </si>
  <si>
    <t>Ugunsdrošās putas/mastika HILTI CFS-F FX</t>
  </si>
  <si>
    <t xml:space="preserve">Kabeļu trepe. (WxH) 300x50mm. 1.5mm. L-3m. DKP300H50/3N </t>
  </si>
  <si>
    <t>gab,</t>
  </si>
  <si>
    <t>kpl.</t>
  </si>
  <si>
    <t>Optikas metināšana</t>
  </si>
  <si>
    <t>Papilddarbu tāme Nr.5</t>
  </si>
  <si>
    <t>Esošās sadalnes nomaiņa</t>
  </si>
  <si>
    <t>Esošā sadalne GS (Jauna)</t>
  </si>
  <si>
    <t>Zemējums</t>
  </si>
  <si>
    <t>Zemējuma plakandzelzs cinkots tērauds 40x4mm</t>
  </si>
  <si>
    <t>Zemējuma stienis d20 1.5m</t>
  </si>
  <si>
    <t>gb</t>
  </si>
  <si>
    <t xml:space="preserve">Plakandzelža savienošanas  krusta klemme </t>
  </si>
  <si>
    <t>Spice zemējuma stienim d20mm</t>
  </si>
  <si>
    <t>Klemme stieple/40mm lente pie Ø20mm zemējuma stieņa, c. Tērauda</t>
  </si>
  <si>
    <t xml:space="preserve">Antikorozijas lenta </t>
  </si>
  <si>
    <t xml:space="preserve">Termocaurule plakandzelža izvadiem no betona </t>
  </si>
  <si>
    <t xml:space="preserve">
 UPS 10kVA/9kW, 400VAC/400VAC 60 min</t>
  </si>
  <si>
    <t>Palīgmateriāli, izpilddokumentācijas sagatavošana</t>
  </si>
  <si>
    <t xml:space="preserve">Automātiskā ugunsgrēka atklāšanas un trauksmes signalizācijas sistēma </t>
  </si>
  <si>
    <t>Detektoru plate FX-SLC, 2 cilpas (vai līdzvērtīgs)</t>
  </si>
  <si>
    <t>gb.</t>
  </si>
  <si>
    <t>Adrešu dūmu detektors ESMI 22051E (vai līdzvērtīgs)</t>
  </si>
  <si>
    <t>Iznesamais indikators RI-31</t>
  </si>
  <si>
    <t>Detektoru pamatne B501AP (vai līdzvērtīgs)</t>
  </si>
  <si>
    <t>Adrešu ugunstrauksmes ziņojumu poga ESMI MCP5A, kompl.ar kārbu (vai līdzvērtīgs)</t>
  </si>
  <si>
    <t>Izejas modulis ar kārbu EM-201E-240 (vai līdzvērtīgs)</t>
  </si>
  <si>
    <t>Detektoru marķējums</t>
  </si>
  <si>
    <t>Signalizācijas kabelis JE-H(ST)H FE180/E30 1x2x1+0.8</t>
  </si>
  <si>
    <t>Programmatūras instalēšana un konfigurēšana</t>
  </si>
  <si>
    <t>Izpildokumentācijas izstrāde</t>
  </si>
  <si>
    <t>Montāžas un palīgmateriāli, stiprinājumi, ugunsdrošības mastika, lentas, putas, marķēšanas, elektrokomutācijas u.c.nepieciešamie materiāli</t>
  </si>
  <si>
    <t>Centrālā izziņošanas sistēma</t>
  </si>
  <si>
    <t>Komutators Paviro PVA-4R24 (vai līdzvērtīgs)</t>
  </si>
  <si>
    <t>Iekārta  Paviro PVA-2P500 (vai līdzvērtīgs)</t>
  </si>
  <si>
    <t>Skaļrunis 3W (montējams pie griestiem vai uz sienas) LB1-UM06E-2 (vai līdzvērtīgs)</t>
  </si>
  <si>
    <t>EOL Gala elements PVA-1WEOL</t>
  </si>
  <si>
    <t>Kabelis JE-H(ST)H FE180/E30 1x2x1+0.8</t>
  </si>
  <si>
    <t>Papilddarbu tāme Nr.6</t>
  </si>
  <si>
    <t>Tāme sastādīta 2021.gada 26.jūlijā</t>
  </si>
  <si>
    <t>Papilddarbu tāme Nr.7</t>
  </si>
  <si>
    <t>Sienas</t>
  </si>
  <si>
    <t>Ķieģeļu sienas mūrēšana izmantojot esošos ķieģeļus</t>
  </si>
  <si>
    <t>Pārsegums</t>
  </si>
  <si>
    <t>Velvju pārseguma demontāža</t>
  </si>
  <si>
    <t>Dzelzsbetona pārseguma betonēšana, betons C30/37, iestrādājot ar sūkni, iesk.veidņu montāžu un demontāžu</t>
  </si>
  <si>
    <t>Pagalma metāla kāpnes</t>
  </si>
  <si>
    <t>kompl</t>
  </si>
  <si>
    <t>CIRKA VĒSTURISKĀS ĒKAS PĀRBŪVE</t>
  </si>
  <si>
    <t>Jaunu analoģisku kāpņu izbūve metāla konstrukcijā</t>
  </si>
  <si>
    <t>Esošo kāpņu demontāža iekšpagalmā</t>
  </si>
  <si>
    <t>Papildus iekares sitēmas izbūves izmaksas saskaņā ar BK risinājumu</t>
  </si>
  <si>
    <r>
      <t xml:space="preserve">Bojātās apdares remonts- izdrupušo vietu attīrīšana, remontēšana ar atbilstošu materiālu no </t>
    </r>
    <r>
      <rPr>
        <b/>
        <sz val="10"/>
        <color theme="1"/>
        <rFont val="Arial"/>
        <family val="2"/>
      </rPr>
      <t>iekštelpu puses</t>
    </r>
  </si>
  <si>
    <t>CIRKA VĒSTURISKĀS ĒKAS PĀRBŪVE. VISPĀRĒJIE BŪVDARBI</t>
  </si>
  <si>
    <t>1. stāva sienas asīss V-C/2 (arēnas centrā) demontāža</t>
  </si>
  <si>
    <r>
      <t xml:space="preserve">Izmaiņu tāme Nr.1 - Ieslēdzamie / izslēdzamie darbi sienai S-6 fasades pusē </t>
    </r>
    <r>
      <rPr>
        <b/>
        <sz val="10"/>
        <rFont val="Arial"/>
        <family val="2"/>
      </rPr>
      <t>(Min)</t>
    </r>
  </si>
  <si>
    <t>Papilddarbu tāme Nr.1 - Sienu pastiprināšana</t>
  </si>
  <si>
    <t>Papilddarbu tāme Nr.2 - EST tīkls</t>
  </si>
  <si>
    <t>Papilddarbu tāme Nr.3 - ESS un VN tīkli</t>
  </si>
  <si>
    <t>Papilddarbu tāme Nr.4 - EL uv VS tīkls</t>
  </si>
  <si>
    <t>Papilddarbi - Sienu pastiprināšana</t>
  </si>
  <si>
    <t>Papilddarbi - EST tīklu daļa</t>
  </si>
  <si>
    <t>Papilddarbi - VN tīkli</t>
  </si>
  <si>
    <t>Papilddarbi - ESS tīkli</t>
  </si>
  <si>
    <t>Papilddarbi - EL tīkls</t>
  </si>
  <si>
    <t>Papilddarbi - Vispārceltnieciskie  būvdarbi</t>
  </si>
  <si>
    <t>Papilddarbi - Iekares</t>
  </si>
  <si>
    <t>Papilddarbi - Trepju demontāža, attīrīšana un iekonservēšana Merķeļa ielas fasādes pusē</t>
  </si>
  <si>
    <t>Kāpņu demontāža</t>
  </si>
  <si>
    <t>Kāpņu piegāde uz Pasūtītāja novietni</t>
  </si>
  <si>
    <t>Kāpņu tīrīšana, gruntēšana</t>
  </si>
  <si>
    <t>Papilddarbu tāme Nr.5 - Trepju demontāža, attīrīšana  un iekonservēšana Merķeļa ielas fasādes pusē</t>
  </si>
  <si>
    <t>Opcijas darbu tāme Nr.6 - Vispārceltnieciskie darbi</t>
  </si>
  <si>
    <t>Opcijas darbu tāme Nr.7 - Iekares</t>
  </si>
  <si>
    <t>Kopā papilddarbi</t>
  </si>
  <si>
    <t>Virsizdevumi 4%</t>
  </si>
  <si>
    <t>Peļņa 3%</t>
  </si>
  <si>
    <t>Kopā opcijas darbi</t>
  </si>
  <si>
    <t>Pavisam kopā papilddarbi</t>
  </si>
  <si>
    <t>Pavisam kopā opcijas darbi</t>
  </si>
  <si>
    <t>LNG2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</si>
</sst>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2]\ * #,##0.00_-;\-[$€-2]\ * #,##0.00_-;_-[$€-2]\ * &quot;-&quot;??_-;_-@_-"/>
  </numFmts>
  <fonts count="23" x14ac:knownFonts="1">
    <font>
      <sz val="10"/>
      <name val="Arial"/>
      <charset val="186"/>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u/>
      <sz val="10"/>
      <name val="Arial"/>
      <family val="2"/>
    </font>
    <font>
      <sz val="10"/>
      <name val="Arial"/>
      <family val="2"/>
      <charset val="186"/>
    </font>
    <font>
      <sz val="10"/>
      <color theme="1"/>
      <name val="Arial"/>
      <family val="2"/>
    </font>
    <font>
      <u/>
      <sz val="10"/>
      <name val="Arial"/>
      <family val="2"/>
    </font>
    <font>
      <i/>
      <sz val="10"/>
      <name val="Arial"/>
      <family val="2"/>
      <charset val="186"/>
    </font>
    <font>
      <b/>
      <sz val="10"/>
      <name val="Arial"/>
      <family val="2"/>
      <charset val="186"/>
    </font>
    <font>
      <sz val="10"/>
      <name val="Calibri"/>
      <family val="2"/>
      <charset val="1"/>
    </font>
    <font>
      <sz val="10"/>
      <color rgb="FF00B050"/>
      <name val="Arial"/>
      <family val="2"/>
      <charset val="186"/>
    </font>
    <font>
      <i/>
      <sz val="10"/>
      <name val="Arial"/>
      <family val="2"/>
    </font>
    <font>
      <sz val="8"/>
      <name val="Arial"/>
      <family val="2"/>
    </font>
    <font>
      <sz val="12"/>
      <name val="Arial"/>
      <family val="2"/>
    </font>
    <font>
      <b/>
      <i/>
      <sz val="10"/>
      <name val="Arial"/>
      <family val="2"/>
    </font>
    <font>
      <sz val="10"/>
      <color rgb="FFFF0000"/>
      <name val="Arial"/>
      <family val="2"/>
    </font>
    <font>
      <b/>
      <sz val="8"/>
      <name val="Arial"/>
      <family val="2"/>
    </font>
    <font>
      <b/>
      <i/>
      <u/>
      <sz val="10"/>
      <color theme="1"/>
      <name val="Arial"/>
      <family val="2"/>
    </font>
    <font>
      <b/>
      <u/>
      <sz val="10"/>
      <name val="Arial"/>
      <family val="2"/>
      <charset val="186"/>
    </font>
    <font>
      <b/>
      <sz val="10"/>
      <color theme="1"/>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9" tint="0.79998168889431442"/>
        <bgColor indexed="65"/>
      </patternFill>
    </fill>
    <fill>
      <patternFill patternType="solid">
        <fgColor theme="5" tint="0.59999389629810485"/>
        <bgColor indexed="65"/>
      </patternFill>
    </fill>
  </fills>
  <borders count="20">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s>
  <cellStyleXfs count="14">
    <xf numFmtId="0" fontId="0" fillId="0" borderId="0"/>
    <xf numFmtId="0" fontId="3" fillId="2" borderId="0" applyNumberFormat="0" applyBorder="0" applyAlignment="0" applyProtection="0"/>
    <xf numFmtId="0" fontId="3" fillId="3" borderId="0" applyNumberFormat="0" applyBorder="0" applyAlignment="0" applyProtection="0"/>
    <xf numFmtId="0" fontId="4" fillId="0" borderId="0"/>
    <xf numFmtId="0" fontId="12" fillId="0" borderId="0"/>
    <xf numFmtId="0" fontId="7" fillId="0" borderId="0"/>
    <xf numFmtId="43" fontId="4" fillId="0" borderId="0" applyFont="0" applyFill="0" applyBorder="0" applyAlignment="0" applyProtection="0"/>
    <xf numFmtId="0" fontId="4" fillId="0" borderId="0"/>
    <xf numFmtId="164" fontId="4" fillId="0" borderId="0" applyFill="0" applyProtection="0"/>
    <xf numFmtId="0" fontId="4" fillId="0" borderId="0"/>
    <xf numFmtId="0" fontId="2" fillId="4" borderId="0" applyNumberFormat="0" applyBorder="0" applyAlignment="0" applyProtection="0"/>
    <xf numFmtId="0" fontId="7" fillId="0" borderId="0"/>
    <xf numFmtId="0" fontId="1" fillId="3" borderId="0" applyNumberFormat="0" applyBorder="0" applyAlignment="0" applyProtection="0"/>
    <xf numFmtId="0" fontId="1" fillId="2" borderId="0" applyNumberFormat="0" applyBorder="0" applyAlignment="0" applyProtection="0"/>
  </cellStyleXfs>
  <cellXfs count="262">
    <xf numFmtId="0" fontId="0" fillId="0" borderId="0" xfId="0"/>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vertical="top"/>
    </xf>
    <xf numFmtId="2" fontId="4" fillId="0" borderId="0" xfId="0" applyNumberFormat="1" applyFont="1" applyAlignment="1">
      <alignment vertical="top"/>
    </xf>
    <xf numFmtId="0" fontId="4" fillId="0" borderId="0" xfId="0" applyFont="1"/>
    <xf numFmtId="0" fontId="5"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center"/>
    </xf>
    <xf numFmtId="0" fontId="4" fillId="0" borderId="6" xfId="0" applyFont="1" applyBorder="1" applyAlignment="1">
      <alignment horizontal="center" vertical="center" textRotation="90" wrapText="1"/>
    </xf>
    <xf numFmtId="2" fontId="4" fillId="0" borderId="6" xfId="0" applyNumberFormat="1" applyFont="1" applyBorder="1" applyAlignment="1">
      <alignment horizontal="center" vertical="center" textRotation="90" wrapText="1"/>
    </xf>
    <xf numFmtId="0" fontId="5" fillId="0" borderId="0" xfId="0" applyFont="1"/>
    <xf numFmtId="2" fontId="4" fillId="0" borderId="0" xfId="0" applyNumberFormat="1" applyFont="1" applyAlignment="1">
      <alignment horizontal="right" vertical="top"/>
    </xf>
    <xf numFmtId="2" fontId="5" fillId="0" borderId="6" xfId="0" applyNumberFormat="1" applyFont="1" applyBorder="1" applyAlignment="1">
      <alignment vertical="top"/>
    </xf>
    <xf numFmtId="2" fontId="5" fillId="0" borderId="0" xfId="0" applyNumberFormat="1" applyFont="1" applyAlignment="1">
      <alignment vertical="top"/>
    </xf>
    <xf numFmtId="2" fontId="5" fillId="0" borderId="0" xfId="0" applyNumberFormat="1" applyFont="1"/>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Fill="1" applyAlignment="1">
      <alignment vertical="center"/>
    </xf>
    <xf numFmtId="17" fontId="5" fillId="0" borderId="0" xfId="3" applyNumberFormat="1" applyFont="1" applyFill="1" applyAlignment="1">
      <alignment horizontal="left" vertical="top"/>
    </xf>
    <xf numFmtId="2" fontId="9" fillId="0" borderId="0" xfId="3" applyNumberFormat="1" applyFont="1" applyFill="1" applyAlignment="1">
      <alignment vertical="top"/>
    </xf>
    <xf numFmtId="0" fontId="13" fillId="0" borderId="0" xfId="5" applyFont="1" applyFill="1"/>
    <xf numFmtId="0" fontId="11" fillId="0" borderId="0" xfId="3" applyFont="1" applyFill="1" applyAlignment="1">
      <alignment horizontal="center" vertical="top"/>
    </xf>
    <xf numFmtId="0" fontId="11" fillId="0" borderId="8" xfId="3" applyFont="1" applyFill="1" applyBorder="1" applyAlignment="1">
      <alignment horizontal="right" vertical="top" wrapText="1"/>
    </xf>
    <xf numFmtId="4" fontId="11" fillId="0" borderId="6" xfId="3" applyNumberFormat="1" applyFont="1" applyFill="1" applyBorder="1" applyAlignment="1">
      <alignment horizontal="right" vertical="top" wrapText="1"/>
    </xf>
    <xf numFmtId="4" fontId="11" fillId="0" borderId="6" xfId="3" applyNumberFormat="1" applyFont="1" applyFill="1" applyBorder="1" applyAlignment="1">
      <alignment horizontal="right" vertical="top"/>
    </xf>
    <xf numFmtId="4" fontId="11" fillId="0" borderId="6" xfId="3" applyNumberFormat="1" applyFont="1" applyFill="1" applyBorder="1" applyAlignment="1">
      <alignment vertical="top"/>
    </xf>
    <xf numFmtId="0" fontId="11" fillId="0" borderId="0" xfId="3" applyFont="1" applyFill="1"/>
    <xf numFmtId="0" fontId="5" fillId="0" borderId="9" xfId="3" applyFont="1" applyFill="1" applyBorder="1" applyAlignment="1">
      <alignment horizontal="right" vertical="top" wrapText="1"/>
    </xf>
    <xf numFmtId="0" fontId="10" fillId="0" borderId="9" xfId="3" applyFont="1" applyFill="1" applyBorder="1" applyAlignment="1">
      <alignment horizontal="right" vertical="top" wrapText="1"/>
    </xf>
    <xf numFmtId="0" fontId="5" fillId="0" borderId="10" xfId="3" applyFont="1" applyFill="1" applyBorder="1" applyAlignment="1">
      <alignment horizontal="right" vertical="top" wrapText="1"/>
    </xf>
    <xf numFmtId="4" fontId="11" fillId="0" borderId="6" xfId="3" applyNumberFormat="1" applyFont="1" applyFill="1" applyBorder="1" applyAlignment="1">
      <alignment vertical="top" wrapText="1"/>
    </xf>
    <xf numFmtId="0" fontId="8" fillId="0" borderId="15" xfId="7" applyFont="1" applyBorder="1" applyAlignment="1">
      <alignment horizontal="left" vertical="justify"/>
    </xf>
    <xf numFmtId="164" fontId="8" fillId="0" borderId="15" xfId="8" applyFont="1" applyFill="1" applyBorder="1" applyAlignment="1" applyProtection="1">
      <alignment horizontal="center" vertical="center"/>
    </xf>
    <xf numFmtId="0" fontId="8" fillId="0" borderId="15" xfId="9" applyFont="1" applyBorder="1" applyAlignment="1">
      <alignment horizontal="center" wrapText="1"/>
    </xf>
    <xf numFmtId="0" fontId="4" fillId="0" borderId="15" xfId="0" applyFont="1" applyBorder="1" applyAlignment="1">
      <alignment horizontal="left"/>
    </xf>
    <xf numFmtId="0" fontId="4" fillId="0" borderId="15" xfId="0" applyFont="1" applyBorder="1" applyAlignment="1">
      <alignment horizontal="center" wrapText="1"/>
    </xf>
    <xf numFmtId="0" fontId="4" fillId="0" borderId="15" xfId="0" applyFont="1" applyBorder="1" applyAlignment="1">
      <alignment horizontal="center" vertical="top"/>
    </xf>
    <xf numFmtId="0" fontId="4" fillId="0" borderId="15" xfId="0" applyFont="1" applyBorder="1" applyAlignment="1">
      <alignment horizontal="center" vertical="top" wrapText="1"/>
    </xf>
    <xf numFmtId="0" fontId="4" fillId="0" borderId="15" xfId="0" applyFont="1" applyBorder="1" applyAlignment="1">
      <alignment vertical="top" wrapText="1"/>
    </xf>
    <xf numFmtId="0" fontId="4" fillId="0" borderId="15" xfId="0" applyFont="1" applyBorder="1" applyAlignment="1">
      <alignment vertical="top"/>
    </xf>
    <xf numFmtId="2" fontId="4" fillId="0" borderId="15" xfId="0" applyNumberFormat="1" applyFont="1" applyBorder="1" applyAlignment="1">
      <alignment vertical="top"/>
    </xf>
    <xf numFmtId="0" fontId="4" fillId="0" borderId="15" xfId="0" applyFont="1" applyBorder="1"/>
    <xf numFmtId="0" fontId="4" fillId="0" borderId="15" xfId="0" applyFont="1" applyBorder="1" applyAlignment="1">
      <alignment horizontal="center" vertical="center"/>
    </xf>
    <xf numFmtId="0" fontId="6"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15" xfId="0" applyFont="1" applyBorder="1" applyAlignment="1">
      <alignment horizontal="right" vertical="center"/>
    </xf>
    <xf numFmtId="2" fontId="8" fillId="0" borderId="15" xfId="2" applyNumberFormat="1" applyFont="1" applyFill="1" applyBorder="1" applyAlignment="1">
      <alignment horizontal="right" vertical="center"/>
    </xf>
    <xf numFmtId="2" fontId="8" fillId="0" borderId="15" xfId="2" applyNumberFormat="1" applyFont="1" applyFill="1" applyBorder="1" applyAlignment="1">
      <alignment vertical="center"/>
    </xf>
    <xf numFmtId="2" fontId="4" fillId="0" borderId="15" xfId="0" applyNumberFormat="1" applyFont="1" applyBorder="1" applyAlignment="1">
      <alignment vertical="center"/>
    </xf>
    <xf numFmtId="0" fontId="4" fillId="0" borderId="15" xfId="0" applyFont="1" applyFill="1" applyBorder="1" applyAlignment="1">
      <alignment horizontal="center" vertical="center"/>
    </xf>
    <xf numFmtId="2" fontId="8" fillId="0" borderId="15" xfId="0" applyNumberFormat="1" applyFont="1" applyBorder="1" applyAlignment="1">
      <alignment horizontal="center" vertical="center"/>
    </xf>
    <xf numFmtId="2" fontId="8" fillId="0" borderId="15" xfId="1" applyNumberFormat="1" applyFont="1" applyFill="1" applyBorder="1" applyAlignment="1">
      <alignment vertical="center"/>
    </xf>
    <xf numFmtId="0" fontId="8" fillId="0" borderId="15" xfId="1" applyFont="1" applyFill="1" applyBorder="1" applyAlignment="1">
      <alignment horizontal="left" vertical="center" wrapText="1"/>
    </xf>
    <xf numFmtId="0" fontId="8" fillId="0" borderId="15" xfId="1" applyFont="1" applyFill="1" applyBorder="1" applyAlignment="1">
      <alignment horizontal="center" vertical="center"/>
    </xf>
    <xf numFmtId="0" fontId="8" fillId="0" borderId="15" xfId="1" applyFont="1" applyFill="1" applyBorder="1" applyAlignment="1">
      <alignment horizontal="right" vertical="center"/>
    </xf>
    <xf numFmtId="2" fontId="8" fillId="0" borderId="15" xfId="1" applyNumberFormat="1" applyFont="1" applyFill="1" applyBorder="1" applyAlignment="1">
      <alignment horizontal="right" vertical="center"/>
    </xf>
    <xf numFmtId="0" fontId="5" fillId="0" borderId="15" xfId="0" applyFont="1" applyBorder="1" applyAlignment="1">
      <alignment horizontal="center" vertical="top"/>
    </xf>
    <xf numFmtId="0" fontId="5" fillId="0" borderId="15" xfId="0" applyFont="1" applyBorder="1" applyAlignment="1">
      <alignment horizontal="right" vertical="top" wrapText="1"/>
    </xf>
    <xf numFmtId="0" fontId="5" fillId="0" borderId="15" xfId="0" applyFont="1" applyBorder="1" applyAlignment="1">
      <alignment vertical="top" wrapText="1"/>
    </xf>
    <xf numFmtId="0" fontId="5" fillId="0" borderId="15" xfId="0" applyFont="1" applyBorder="1" applyAlignment="1">
      <alignment vertical="top"/>
    </xf>
    <xf numFmtId="2" fontId="5" fillId="0" borderId="15" xfId="0" applyNumberFormat="1" applyFont="1" applyBorder="1" applyAlignment="1">
      <alignment vertical="top"/>
    </xf>
    <xf numFmtId="2" fontId="5" fillId="0" borderId="15" xfId="0" applyNumberFormat="1" applyFont="1" applyBorder="1"/>
    <xf numFmtId="0" fontId="5" fillId="0" borderId="0" xfId="0" applyFont="1" applyAlignment="1">
      <alignment vertical="top"/>
    </xf>
    <xf numFmtId="2" fontId="17" fillId="0" borderId="0" xfId="0" applyNumberFormat="1" applyFont="1" applyAlignment="1">
      <alignment horizontal="center"/>
    </xf>
    <xf numFmtId="0" fontId="8" fillId="0" borderId="7" xfId="1" applyFont="1" applyFill="1" applyBorder="1" applyAlignment="1">
      <alignment horizontal="left" vertical="center" wrapText="1"/>
    </xf>
    <xf numFmtId="0" fontId="8" fillId="0" borderId="9" xfId="1" applyFont="1" applyFill="1" applyBorder="1" applyAlignment="1">
      <alignment horizontal="center" vertical="center"/>
    </xf>
    <xf numFmtId="0" fontId="8" fillId="0" borderId="7" xfId="1" applyFont="1" applyFill="1" applyBorder="1" applyAlignment="1">
      <alignment horizontal="right" vertical="center"/>
    </xf>
    <xf numFmtId="2" fontId="8" fillId="0" borderId="9" xfId="2" applyNumberFormat="1" applyFont="1" applyFill="1" applyBorder="1" applyAlignment="1">
      <alignment vertical="center"/>
    </xf>
    <xf numFmtId="2" fontId="8" fillId="0" borderId="9" xfId="1" applyNumberFormat="1" applyFont="1" applyFill="1" applyBorder="1" applyAlignment="1">
      <alignment vertical="center"/>
    </xf>
    <xf numFmtId="0" fontId="15" fillId="0" borderId="0" xfId="0" applyFont="1" applyAlignment="1">
      <alignment vertical="center"/>
    </xf>
    <xf numFmtId="0" fontId="19" fillId="0" borderId="0" xfId="0" applyFont="1"/>
    <xf numFmtId="0" fontId="15" fillId="0" borderId="0" xfId="0" applyFont="1"/>
    <xf numFmtId="2" fontId="4" fillId="0" borderId="15" xfId="0" applyNumberFormat="1" applyFont="1" applyBorder="1" applyAlignment="1">
      <alignment horizontal="center" wrapText="1"/>
    </xf>
    <xf numFmtId="2" fontId="8" fillId="0" borderId="15" xfId="2" applyNumberFormat="1" applyFont="1" applyFill="1" applyBorder="1" applyAlignment="1">
      <alignment horizontal="center" vertical="center"/>
    </xf>
    <xf numFmtId="2" fontId="8" fillId="0" borderId="15" xfId="1" applyNumberFormat="1" applyFont="1" applyFill="1" applyBorder="1" applyAlignment="1">
      <alignment horizontal="center" vertical="center"/>
    </xf>
    <xf numFmtId="2" fontId="4" fillId="0" borderId="0" xfId="0" applyNumberFormat="1" applyFont="1" applyFill="1" applyAlignment="1">
      <alignment vertical="center"/>
    </xf>
    <xf numFmtId="2" fontId="4" fillId="0" borderId="0" xfId="0" applyNumberFormat="1" applyFont="1"/>
    <xf numFmtId="0" fontId="4" fillId="0" borderId="0" xfId="3" applyFont="1" applyFill="1" applyAlignment="1">
      <alignment horizontal="left" vertical="top"/>
    </xf>
    <xf numFmtId="0" fontId="4" fillId="0" borderId="0" xfId="3" applyFont="1" applyFill="1" applyAlignment="1">
      <alignment horizontal="center" vertical="top" wrapText="1"/>
    </xf>
    <xf numFmtId="0" fontId="4" fillId="0" borderId="0" xfId="3" applyFont="1" applyFill="1" applyAlignment="1">
      <alignment vertical="top"/>
    </xf>
    <xf numFmtId="0" fontId="4" fillId="0" borderId="0" xfId="3" applyFont="1" applyFill="1" applyAlignment="1">
      <alignment horizontal="center" vertical="top"/>
    </xf>
    <xf numFmtId="2" fontId="4" fillId="0" borderId="0" xfId="3" applyNumberFormat="1" applyFont="1" applyFill="1" applyAlignment="1">
      <alignment vertical="top"/>
    </xf>
    <xf numFmtId="0" fontId="4" fillId="0" borderId="0" xfId="3" applyFont="1" applyFill="1"/>
    <xf numFmtId="0" fontId="5" fillId="0" borderId="0" xfId="3" applyFont="1" applyFill="1" applyAlignment="1">
      <alignment vertical="top"/>
    </xf>
    <xf numFmtId="2" fontId="4" fillId="0" borderId="0" xfId="3" applyNumberFormat="1" applyFont="1" applyFill="1" applyAlignment="1">
      <alignment vertical="top" wrapText="1"/>
    </xf>
    <xf numFmtId="0" fontId="4" fillId="0" borderId="0" xfId="3" applyFont="1" applyFill="1" applyAlignment="1">
      <alignment vertical="top" wrapText="1"/>
    </xf>
    <xf numFmtId="0" fontId="4" fillId="0" borderId="0" xfId="3" applyFont="1" applyFill="1" applyAlignment="1">
      <alignment vertical="center"/>
    </xf>
    <xf numFmtId="0" fontId="4" fillId="0" borderId="12" xfId="3" applyFont="1" applyFill="1" applyBorder="1" applyAlignment="1">
      <alignment horizontal="center" vertical="center"/>
    </xf>
    <xf numFmtId="0" fontId="4" fillId="0" borderId="9" xfId="3" applyNumberFormat="1" applyFont="1" applyFill="1" applyBorder="1" applyAlignment="1">
      <alignment horizontal="center" vertical="center"/>
    </xf>
    <xf numFmtId="0" fontId="4" fillId="0" borderId="13" xfId="3" applyFont="1" applyFill="1" applyBorder="1" applyAlignment="1">
      <alignment horizontal="left" vertical="center" wrapText="1"/>
    </xf>
    <xf numFmtId="4" fontId="4" fillId="0" borderId="9" xfId="3" applyNumberFormat="1" applyFont="1" applyFill="1" applyBorder="1" applyAlignment="1">
      <alignment horizontal="right" vertical="center" wrapText="1"/>
    </xf>
    <xf numFmtId="4" fontId="4" fillId="0" borderId="13" xfId="3" applyNumberFormat="1" applyFont="1" applyFill="1" applyBorder="1" applyAlignment="1">
      <alignment horizontal="right" vertical="center"/>
    </xf>
    <xf numFmtId="4" fontId="4" fillId="0" borderId="9" xfId="3" applyNumberFormat="1" applyFont="1" applyFill="1" applyBorder="1" applyAlignment="1">
      <alignment horizontal="right" vertical="center"/>
    </xf>
    <xf numFmtId="4" fontId="4" fillId="0" borderId="9" xfId="3" applyNumberFormat="1" applyFont="1" applyFill="1" applyBorder="1" applyAlignment="1">
      <alignment vertical="center"/>
    </xf>
    <xf numFmtId="0" fontId="12" fillId="0" borderId="0" xfId="4" applyFont="1" applyFill="1"/>
    <xf numFmtId="0" fontId="4" fillId="0" borderId="14" xfId="3" applyFont="1" applyFill="1" applyBorder="1" applyAlignment="1">
      <alignment horizontal="center" vertical="top"/>
    </xf>
    <xf numFmtId="0" fontId="4" fillId="0" borderId="10" xfId="3" applyFont="1" applyFill="1" applyBorder="1" applyAlignment="1">
      <alignment horizontal="center" vertical="top"/>
    </xf>
    <xf numFmtId="0" fontId="4" fillId="0" borderId="11" xfId="3" applyFont="1" applyFill="1" applyBorder="1" applyAlignment="1">
      <alignment horizontal="center" vertical="top" wrapText="1"/>
    </xf>
    <xf numFmtId="4" fontId="4" fillId="0" borderId="10" xfId="3" applyNumberFormat="1" applyFont="1" applyFill="1" applyBorder="1" applyAlignment="1">
      <alignment horizontal="right" vertical="top" wrapText="1"/>
    </xf>
    <xf numFmtId="4" fontId="4" fillId="0" borderId="11" xfId="3" applyNumberFormat="1" applyFont="1" applyFill="1" applyBorder="1" applyAlignment="1">
      <alignment horizontal="right" vertical="top"/>
    </xf>
    <xf numFmtId="4" fontId="4" fillId="0" borderId="10" xfId="3" applyNumberFormat="1" applyFont="1" applyFill="1" applyBorder="1" applyAlignment="1">
      <alignment horizontal="right" vertical="top"/>
    </xf>
    <xf numFmtId="4" fontId="4" fillId="0" borderId="10" xfId="3" applyNumberFormat="1" applyFont="1" applyFill="1" applyBorder="1" applyAlignment="1">
      <alignment vertical="top"/>
    </xf>
    <xf numFmtId="4" fontId="4" fillId="0" borderId="6" xfId="3" applyNumberFormat="1" applyFont="1" applyFill="1" applyBorder="1" applyAlignment="1">
      <alignment vertical="top" wrapText="1"/>
    </xf>
    <xf numFmtId="4" fontId="4" fillId="0" borderId="0" xfId="3" applyNumberFormat="1" applyFont="1" applyFill="1" applyAlignment="1">
      <alignment horizontal="center" vertical="top"/>
    </xf>
    <xf numFmtId="4" fontId="4" fillId="0" borderId="0" xfId="3" applyNumberFormat="1" applyFont="1" applyFill="1" applyAlignment="1">
      <alignment vertical="top"/>
    </xf>
    <xf numFmtId="0" fontId="4" fillId="0" borderId="0" xfId="3" applyFont="1" applyFill="1" applyAlignment="1">
      <alignment horizontal="left" vertical="top" wrapText="1"/>
    </xf>
    <xf numFmtId="2" fontId="8" fillId="0" borderId="9" xfId="2" applyNumberFormat="1" applyFont="1" applyFill="1" applyBorder="1" applyAlignment="1">
      <alignment horizontal="center" vertical="center"/>
    </xf>
    <xf numFmtId="0" fontId="18" fillId="0" borderId="0" xfId="0" applyFont="1" applyFill="1" applyAlignment="1">
      <alignment horizontal="center" vertical="center"/>
    </xf>
    <xf numFmtId="0" fontId="8" fillId="0" borderId="15" xfId="1" applyFont="1" applyFill="1" applyBorder="1" applyAlignment="1">
      <alignment horizontal="center" vertical="center" wrapText="1"/>
    </xf>
    <xf numFmtId="0" fontId="4" fillId="0" borderId="15" xfId="0" applyFont="1" applyBorder="1" applyAlignment="1">
      <alignment horizontal="left" wrapText="1"/>
    </xf>
    <xf numFmtId="0" fontId="8" fillId="0" borderId="15" xfId="7" applyFont="1" applyBorder="1" applyAlignment="1">
      <alignment horizontal="left" vertical="justify" wrapText="1"/>
    </xf>
    <xf numFmtId="0" fontId="8" fillId="0" borderId="7" xfId="1" applyFont="1" applyFill="1" applyBorder="1" applyAlignment="1">
      <alignment horizontal="center" vertical="center"/>
    </xf>
    <xf numFmtId="0" fontId="8" fillId="0" borderId="15" xfId="9" applyFont="1" applyBorder="1" applyAlignment="1">
      <alignment horizontal="center" vertical="center" wrapText="1"/>
    </xf>
    <xf numFmtId="0" fontId="11" fillId="0" borderId="15" xfId="0" applyFont="1" applyBorder="1" applyAlignment="1">
      <alignment horizontal="center" vertical="top" wrapText="1"/>
    </xf>
    <xf numFmtId="0" fontId="8" fillId="0" borderId="15" xfId="1" applyFont="1" applyFill="1" applyBorder="1" applyAlignment="1">
      <alignment horizontal="left" vertical="top" wrapText="1"/>
    </xf>
    <xf numFmtId="0" fontId="20" fillId="0" borderId="15" xfId="1" applyFont="1" applyFill="1" applyBorder="1" applyAlignment="1">
      <alignment horizontal="left" vertical="center" wrapText="1"/>
    </xf>
    <xf numFmtId="0" fontId="4" fillId="0" borderId="15" xfId="1" applyFont="1" applyFill="1" applyBorder="1" applyAlignment="1">
      <alignment horizontal="left" vertical="top" wrapText="1"/>
    </xf>
    <xf numFmtId="0" fontId="4" fillId="0" borderId="15" xfId="1" applyFont="1" applyFill="1" applyBorder="1" applyAlignment="1">
      <alignment horizontal="center" vertical="center" wrapText="1"/>
    </xf>
    <xf numFmtId="0" fontId="4" fillId="0" borderId="15" xfId="1" applyFont="1" applyFill="1" applyBorder="1" applyAlignment="1">
      <alignment horizontal="left" vertical="center" wrapText="1"/>
    </xf>
    <xf numFmtId="0" fontId="4" fillId="0" borderId="15" xfId="1" applyFont="1" applyFill="1" applyBorder="1" applyAlignment="1">
      <alignment horizontal="center" vertical="center"/>
    </xf>
    <xf numFmtId="0" fontId="21" fillId="0" borderId="15" xfId="0" applyFont="1" applyBorder="1" applyAlignment="1">
      <alignment horizontal="center" vertical="top" wrapText="1"/>
    </xf>
    <xf numFmtId="2" fontId="4" fillId="0" borderId="15" xfId="0" applyNumberFormat="1" applyFont="1" applyBorder="1" applyAlignment="1">
      <alignment horizontal="center" vertical="center" wrapText="1"/>
    </xf>
    <xf numFmtId="0" fontId="8" fillId="0" borderId="9" xfId="10" applyFont="1" applyFill="1" applyBorder="1" applyAlignment="1">
      <alignment vertical="center" wrapText="1"/>
    </xf>
    <xf numFmtId="2" fontId="8" fillId="0" borderId="15"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wrapText="1"/>
    </xf>
    <xf numFmtId="0" fontId="4" fillId="0" borderId="0" xfId="3"/>
    <xf numFmtId="0" fontId="4" fillId="0" borderId="0" xfId="3" applyAlignment="1">
      <alignment horizontal="left" vertical="top"/>
    </xf>
    <xf numFmtId="0" fontId="4" fillId="0" borderId="0" xfId="3" applyAlignment="1">
      <alignment horizontal="center" vertical="top" wrapText="1"/>
    </xf>
    <xf numFmtId="0" fontId="4" fillId="0" borderId="0" xfId="3" applyAlignment="1">
      <alignment vertical="top"/>
    </xf>
    <xf numFmtId="0" fontId="4" fillId="0" borderId="0" xfId="3" applyAlignment="1">
      <alignment horizontal="center" vertical="top"/>
    </xf>
    <xf numFmtId="2" fontId="4" fillId="0" borderId="0" xfId="3" applyNumberFormat="1" applyAlignment="1">
      <alignment vertical="top"/>
    </xf>
    <xf numFmtId="0" fontId="5" fillId="0" borderId="0" xfId="3" applyFont="1" applyAlignment="1">
      <alignment vertical="top"/>
    </xf>
    <xf numFmtId="0" fontId="5" fillId="0" borderId="0" xfId="3" applyFont="1" applyAlignment="1">
      <alignment horizontal="left" vertical="top"/>
    </xf>
    <xf numFmtId="0" fontId="4" fillId="0" borderId="0" xfId="3" applyAlignment="1">
      <alignment vertical="top" wrapText="1"/>
    </xf>
    <xf numFmtId="2" fontId="4" fillId="0" borderId="0" xfId="3" applyNumberFormat="1" applyAlignment="1">
      <alignment horizontal="right" vertical="top"/>
    </xf>
    <xf numFmtId="2" fontId="17" fillId="0" borderId="0" xfId="3" applyNumberFormat="1" applyFont="1" applyAlignment="1">
      <alignment horizontal="center"/>
    </xf>
    <xf numFmtId="0" fontId="4" fillId="0" borderId="0" xfId="3" applyAlignment="1">
      <alignment vertical="center"/>
    </xf>
    <xf numFmtId="0" fontId="4" fillId="0" borderId="15" xfId="3" applyBorder="1" applyAlignment="1">
      <alignment horizontal="center" vertical="center" textRotation="90" wrapText="1"/>
    </xf>
    <xf numFmtId="2" fontId="4" fillId="0" borderId="15" xfId="3" applyNumberFormat="1" applyBorder="1" applyAlignment="1">
      <alignment horizontal="center" vertical="center" textRotation="90" wrapText="1"/>
    </xf>
    <xf numFmtId="0" fontId="4" fillId="0" borderId="15" xfId="3" applyBorder="1" applyAlignment="1">
      <alignment horizontal="center" vertical="top"/>
    </xf>
    <xf numFmtId="0" fontId="4" fillId="0" borderId="15" xfId="3" applyBorder="1" applyAlignment="1">
      <alignment horizontal="center" vertical="top" wrapText="1"/>
    </xf>
    <xf numFmtId="0" fontId="4" fillId="0" borderId="15" xfId="3" applyBorder="1" applyAlignment="1">
      <alignment vertical="top" wrapText="1"/>
    </xf>
    <xf numFmtId="0" fontId="4" fillId="0" borderId="15" xfId="3" applyBorder="1" applyAlignment="1">
      <alignment vertical="top"/>
    </xf>
    <xf numFmtId="2" fontId="4" fillId="0" borderId="15" xfId="3" applyNumberFormat="1" applyBorder="1" applyAlignment="1">
      <alignment vertical="top"/>
    </xf>
    <xf numFmtId="0" fontId="4" fillId="0" borderId="15" xfId="3" applyBorder="1"/>
    <xf numFmtId="0" fontId="4" fillId="0" borderId="15" xfId="3" applyBorder="1" applyAlignment="1">
      <alignment horizontal="center" vertical="center"/>
    </xf>
    <xf numFmtId="0" fontId="6" fillId="0" borderId="15" xfId="3" applyFont="1" applyBorder="1" applyAlignment="1">
      <alignment horizontal="left" vertical="center" wrapText="1"/>
    </xf>
    <xf numFmtId="0" fontId="4" fillId="0" borderId="15" xfId="3" applyBorder="1" applyAlignment="1">
      <alignment horizontal="center" vertical="center" wrapText="1"/>
    </xf>
    <xf numFmtId="0" fontId="4" fillId="0" borderId="15" xfId="3" applyBorder="1" applyAlignment="1">
      <alignment horizontal="right" vertical="center"/>
    </xf>
    <xf numFmtId="2" fontId="8" fillId="0" borderId="15" xfId="12" applyNumberFormat="1" applyFont="1" applyFill="1" applyBorder="1" applyAlignment="1">
      <alignment horizontal="right" vertical="center"/>
    </xf>
    <xf numFmtId="2" fontId="8" fillId="0" borderId="15" xfId="12" applyNumberFormat="1" applyFont="1" applyFill="1" applyBorder="1" applyAlignment="1">
      <alignment vertical="center"/>
    </xf>
    <xf numFmtId="2" fontId="4" fillId="0" borderId="15" xfId="3" applyNumberFormat="1" applyBorder="1" applyAlignment="1">
      <alignment vertical="center"/>
    </xf>
    <xf numFmtId="0" fontId="8" fillId="0" borderId="15" xfId="13" applyFont="1" applyFill="1" applyBorder="1" applyAlignment="1">
      <alignment horizontal="left" vertical="center" wrapText="1"/>
    </xf>
    <xf numFmtId="0" fontId="8" fillId="0" borderId="15" xfId="13" applyFont="1" applyFill="1" applyBorder="1" applyAlignment="1">
      <alignment horizontal="center" vertical="center"/>
    </xf>
    <xf numFmtId="0" fontId="8" fillId="0" borderId="15" xfId="13" applyFont="1" applyFill="1" applyBorder="1" applyAlignment="1">
      <alignment horizontal="right" vertical="center"/>
    </xf>
    <xf numFmtId="2" fontId="8" fillId="0" borderId="15" xfId="13" applyNumberFormat="1" applyFont="1" applyFill="1" applyBorder="1" applyAlignment="1">
      <alignment vertical="center"/>
    </xf>
    <xf numFmtId="0" fontId="4" fillId="0" borderId="7" xfId="3" applyBorder="1" applyAlignment="1">
      <alignment horizontal="center" vertical="center"/>
    </xf>
    <xf numFmtId="0" fontId="8" fillId="0" borderId="7" xfId="13" applyFont="1" applyFill="1" applyBorder="1" applyAlignment="1">
      <alignment horizontal="left" vertical="center" wrapText="1"/>
    </xf>
    <xf numFmtId="0" fontId="8" fillId="0" borderId="9" xfId="13" applyFont="1" applyFill="1" applyBorder="1" applyAlignment="1">
      <alignment horizontal="center" vertical="center"/>
    </xf>
    <xf numFmtId="0" fontId="8" fillId="0" borderId="7" xfId="13" applyFont="1" applyFill="1" applyBorder="1" applyAlignment="1">
      <alignment horizontal="right" vertical="center"/>
    </xf>
    <xf numFmtId="2" fontId="8" fillId="0" borderId="9" xfId="12" applyNumberFormat="1" applyFont="1" applyFill="1" applyBorder="1" applyAlignment="1">
      <alignment horizontal="right" vertical="center"/>
    </xf>
    <xf numFmtId="2" fontId="8" fillId="0" borderId="9" xfId="12" applyNumberFormat="1" applyFont="1" applyFill="1" applyBorder="1" applyAlignment="1">
      <alignment vertical="center"/>
    </xf>
    <xf numFmtId="2" fontId="8" fillId="0" borderId="9" xfId="13" applyNumberFormat="1" applyFont="1" applyFill="1" applyBorder="1" applyAlignment="1">
      <alignment vertical="center"/>
    </xf>
    <xf numFmtId="2" fontId="8" fillId="0" borderId="15" xfId="12" applyNumberFormat="1" applyFont="1" applyFill="1" applyBorder="1" applyAlignment="1">
      <alignment horizontal="center" vertical="center"/>
    </xf>
    <xf numFmtId="2" fontId="8" fillId="0" borderId="15" xfId="13" applyNumberFormat="1" applyFont="1" applyFill="1" applyBorder="1" applyAlignment="1">
      <alignment horizontal="center" vertical="center"/>
    </xf>
    <xf numFmtId="0" fontId="4" fillId="0" borderId="15" xfId="3" applyBorder="1" applyAlignment="1">
      <alignment horizontal="left"/>
    </xf>
    <xf numFmtId="0" fontId="4" fillId="0" borderId="15" xfId="3" applyBorder="1" applyAlignment="1">
      <alignment horizontal="center" wrapText="1"/>
    </xf>
    <xf numFmtId="2" fontId="8" fillId="0" borderId="15" xfId="3" applyNumberFormat="1" applyFont="1" applyBorder="1" applyAlignment="1">
      <alignment horizontal="center" vertical="center"/>
    </xf>
    <xf numFmtId="2" fontId="4" fillId="0" borderId="15" xfId="3" applyNumberFormat="1" applyBorder="1" applyAlignment="1">
      <alignment horizontal="center" wrapText="1"/>
    </xf>
    <xf numFmtId="2" fontId="8" fillId="0" borderId="15" xfId="13" applyNumberFormat="1" applyFont="1" applyFill="1" applyBorder="1" applyAlignment="1">
      <alignment horizontal="right" vertical="center"/>
    </xf>
    <xf numFmtId="0" fontId="5" fillId="0" borderId="15" xfId="3" applyFont="1" applyBorder="1" applyAlignment="1">
      <alignment horizontal="center" vertical="top"/>
    </xf>
    <xf numFmtId="0" fontId="5" fillId="0" borderId="15" xfId="3" applyFont="1" applyBorder="1" applyAlignment="1">
      <alignment horizontal="right" vertical="top" wrapText="1"/>
    </xf>
    <xf numFmtId="0" fontId="5" fillId="0" borderId="15" xfId="3" applyFont="1" applyBorder="1" applyAlignment="1">
      <alignment vertical="top" wrapText="1"/>
    </xf>
    <xf numFmtId="0" fontId="5" fillId="0" borderId="15" xfId="3" applyFont="1" applyBorder="1" applyAlignment="1">
      <alignment vertical="top"/>
    </xf>
    <xf numFmtId="2" fontId="5" fillId="0" borderId="15" xfId="3" applyNumberFormat="1" applyFont="1" applyBorder="1" applyAlignment="1">
      <alignment vertical="top"/>
    </xf>
    <xf numFmtId="2" fontId="5" fillId="0" borderId="15" xfId="3" applyNumberFormat="1" applyFont="1" applyBorder="1"/>
    <xf numFmtId="2" fontId="5" fillId="0" borderId="0" xfId="3" applyNumberFormat="1" applyFont="1"/>
    <xf numFmtId="0" fontId="5" fillId="0" borderId="0" xfId="3" applyFont="1"/>
    <xf numFmtId="2" fontId="5" fillId="0" borderId="0" xfId="3" applyNumberFormat="1" applyFont="1" applyAlignment="1">
      <alignment vertical="top"/>
    </xf>
    <xf numFmtId="0" fontId="4" fillId="0" borderId="0" xfId="3" applyAlignment="1">
      <alignment horizontal="left" vertical="top"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right" vertical="center"/>
    </xf>
    <xf numFmtId="2" fontId="4" fillId="0" borderId="15" xfId="0" applyNumberFormat="1" applyFont="1" applyFill="1" applyBorder="1" applyAlignment="1">
      <alignment vertical="center"/>
    </xf>
    <xf numFmtId="0" fontId="5" fillId="0" borderId="15" xfId="0" applyFont="1" applyFill="1" applyBorder="1" applyAlignment="1">
      <alignment vertical="top" wrapText="1"/>
    </xf>
    <xf numFmtId="0" fontId="5" fillId="0" borderId="15" xfId="0" applyFont="1" applyFill="1" applyBorder="1" applyAlignment="1">
      <alignment horizontal="center" vertical="top"/>
    </xf>
    <xf numFmtId="0" fontId="5" fillId="0" borderId="15" xfId="0" applyFont="1" applyFill="1" applyBorder="1" applyAlignment="1">
      <alignment vertical="top"/>
    </xf>
    <xf numFmtId="2" fontId="5" fillId="0" borderId="15" xfId="0" applyNumberFormat="1" applyFont="1" applyFill="1" applyBorder="1" applyAlignment="1">
      <alignment vertical="top"/>
    </xf>
    <xf numFmtId="2" fontId="5" fillId="0" borderId="15" xfId="0" applyNumberFormat="1" applyFont="1" applyFill="1" applyBorder="1"/>
    <xf numFmtId="0" fontId="4" fillId="0" borderId="0" xfId="0" applyFont="1" applyFill="1" applyAlignment="1">
      <alignment vertical="top" wrapText="1"/>
    </xf>
    <xf numFmtId="0" fontId="4" fillId="0" borderId="0" xfId="0" applyFont="1" applyFill="1" applyAlignment="1">
      <alignment horizontal="center" vertical="top"/>
    </xf>
    <xf numFmtId="0" fontId="4" fillId="0" borderId="0" xfId="0" applyFont="1" applyFill="1" applyAlignment="1">
      <alignment vertical="top"/>
    </xf>
    <xf numFmtId="2" fontId="4" fillId="0" borderId="0" xfId="0" applyNumberFormat="1" applyFont="1" applyFill="1" applyAlignment="1">
      <alignment vertical="top"/>
    </xf>
    <xf numFmtId="2" fontId="4" fillId="0" borderId="0" xfId="0" applyNumberFormat="1" applyFont="1" applyFill="1" applyAlignment="1">
      <alignment horizontal="right" vertical="top"/>
    </xf>
    <xf numFmtId="2" fontId="5" fillId="0" borderId="6" xfId="0" applyNumberFormat="1" applyFont="1" applyFill="1" applyBorder="1" applyAlignment="1">
      <alignment vertical="top"/>
    </xf>
    <xf numFmtId="2" fontId="4" fillId="0" borderId="15" xfId="0" applyNumberFormat="1" applyFont="1" applyFill="1" applyBorder="1" applyAlignment="1">
      <alignment wrapText="1"/>
    </xf>
    <xf numFmtId="0" fontId="4" fillId="0" borderId="0" xfId="3" applyFont="1" applyFill="1" applyBorder="1" applyAlignment="1">
      <alignment horizontal="center" vertical="top"/>
    </xf>
    <xf numFmtId="4" fontId="4" fillId="0" borderId="5" xfId="3" applyNumberFormat="1" applyFont="1" applyFill="1" applyBorder="1" applyAlignment="1">
      <alignment horizontal="right" vertical="top" wrapText="1"/>
    </xf>
    <xf numFmtId="4" fontId="4" fillId="0" borderId="16" xfId="3" applyNumberFormat="1" applyFont="1" applyFill="1" applyBorder="1" applyAlignment="1">
      <alignment horizontal="right" vertical="top"/>
    </xf>
    <xf numFmtId="4" fontId="4" fillId="0" borderId="5" xfId="3" applyNumberFormat="1" applyFont="1" applyFill="1" applyBorder="1" applyAlignment="1">
      <alignment horizontal="right" vertical="top"/>
    </xf>
    <xf numFmtId="4" fontId="4" fillId="0" borderId="5" xfId="3" applyNumberFormat="1" applyFont="1" applyFill="1" applyBorder="1" applyAlignment="1">
      <alignment vertical="top"/>
    </xf>
    <xf numFmtId="4" fontId="10" fillId="0" borderId="6" xfId="3" applyNumberFormat="1" applyFont="1" applyFill="1" applyBorder="1" applyAlignment="1">
      <alignment horizontal="right" vertical="top" wrapText="1"/>
    </xf>
    <xf numFmtId="0" fontId="10" fillId="0" borderId="8" xfId="3" applyFont="1" applyFill="1" applyBorder="1" applyAlignment="1">
      <alignment horizontal="right" vertical="top" wrapText="1"/>
    </xf>
    <xf numFmtId="0" fontId="10" fillId="0" borderId="10" xfId="3" applyFont="1" applyFill="1" applyBorder="1" applyAlignment="1">
      <alignment horizontal="right" vertical="top" wrapText="1"/>
    </xf>
    <xf numFmtId="0" fontId="10" fillId="0" borderId="17" xfId="3" applyFont="1" applyFill="1" applyBorder="1" applyAlignment="1">
      <alignment horizontal="right" vertical="top" wrapText="1"/>
    </xf>
    <xf numFmtId="4" fontId="11" fillId="0" borderId="15" xfId="3" applyNumberFormat="1" applyFont="1" applyFill="1" applyBorder="1" applyAlignment="1">
      <alignment vertical="top" wrapText="1"/>
    </xf>
    <xf numFmtId="0" fontId="4" fillId="0" borderId="18" xfId="3" applyFont="1" applyFill="1" applyBorder="1" applyAlignment="1">
      <alignment horizontal="center" vertical="center"/>
    </xf>
    <xf numFmtId="0" fontId="4" fillId="0" borderId="7" xfId="3" applyNumberFormat="1" applyFont="1" applyFill="1" applyBorder="1" applyAlignment="1">
      <alignment horizontal="center" vertical="center"/>
    </xf>
    <xf numFmtId="0" fontId="4" fillId="0" borderId="19" xfId="3" applyFont="1" applyFill="1" applyBorder="1" applyAlignment="1">
      <alignment horizontal="left" vertical="center" wrapText="1"/>
    </xf>
    <xf numFmtId="4" fontId="4" fillId="0" borderId="7" xfId="3" applyNumberFormat="1" applyFont="1" applyFill="1" applyBorder="1" applyAlignment="1">
      <alignment horizontal="right" vertical="center" wrapText="1"/>
    </xf>
    <xf numFmtId="4" fontId="4" fillId="0" borderId="19" xfId="3" applyNumberFormat="1" applyFont="1" applyFill="1" applyBorder="1" applyAlignment="1">
      <alignment horizontal="right" vertical="center"/>
    </xf>
    <xf numFmtId="4" fontId="4" fillId="0" borderId="7" xfId="3" applyNumberFormat="1" applyFont="1" applyFill="1" applyBorder="1" applyAlignment="1">
      <alignment horizontal="right" vertical="center"/>
    </xf>
    <xf numFmtId="4" fontId="4" fillId="0" borderId="7" xfId="3" applyNumberFormat="1" applyFont="1" applyFill="1" applyBorder="1" applyAlignment="1">
      <alignment vertical="center"/>
    </xf>
    <xf numFmtId="2" fontId="4" fillId="0" borderId="15" xfId="3" applyNumberFormat="1" applyFont="1" applyFill="1" applyBorder="1" applyAlignment="1">
      <alignment horizontal="center" vertical="center" wrapText="1"/>
    </xf>
    <xf numFmtId="4" fontId="10" fillId="0" borderId="15" xfId="3" applyNumberFormat="1" applyFont="1" applyFill="1" applyBorder="1" applyAlignment="1">
      <alignment horizontal="right" vertical="top" wrapText="1"/>
    </xf>
    <xf numFmtId="0" fontId="4" fillId="0" borderId="15" xfId="3" applyFont="1" applyFill="1" applyBorder="1" applyAlignment="1">
      <alignment horizontal="center" vertical="top"/>
    </xf>
    <xf numFmtId="0" fontId="4" fillId="0" borderId="15" xfId="3" applyFont="1" applyFill="1" applyBorder="1" applyAlignment="1">
      <alignment horizontal="left" vertical="top" wrapText="1"/>
    </xf>
    <xf numFmtId="0" fontId="4" fillId="0" borderId="15" xfId="3" applyFont="1" applyFill="1" applyBorder="1" applyAlignment="1">
      <alignment vertical="top" wrapText="1"/>
    </xf>
    <xf numFmtId="0" fontId="4" fillId="0" borderId="15" xfId="3" applyFont="1" applyFill="1" applyBorder="1" applyAlignment="1">
      <alignment vertical="top"/>
    </xf>
    <xf numFmtId="2" fontId="4" fillId="0" borderId="15" xfId="3" applyNumberFormat="1" applyFont="1" applyFill="1" applyBorder="1" applyAlignment="1">
      <alignment vertical="top"/>
    </xf>
    <xf numFmtId="0" fontId="4" fillId="0" borderId="15" xfId="3" applyFont="1" applyFill="1" applyBorder="1" applyAlignment="1">
      <alignment horizontal="center" vertical="center"/>
    </xf>
    <xf numFmtId="0" fontId="4" fillId="0" borderId="15" xfId="3" applyNumberFormat="1" applyFont="1" applyFill="1" applyBorder="1" applyAlignment="1">
      <alignment horizontal="center" vertical="center"/>
    </xf>
    <xf numFmtId="0" fontId="4" fillId="0" borderId="15" xfId="3" applyFont="1" applyFill="1" applyBorder="1" applyAlignment="1">
      <alignment horizontal="left" vertical="center" wrapText="1"/>
    </xf>
    <xf numFmtId="4" fontId="4" fillId="0" borderId="15" xfId="3" applyNumberFormat="1" applyFont="1" applyFill="1" applyBorder="1" applyAlignment="1">
      <alignment horizontal="right" vertical="center" wrapText="1"/>
    </xf>
    <xf numFmtId="4" fontId="4" fillId="0" borderId="15" xfId="3" applyNumberFormat="1" applyFont="1" applyFill="1" applyBorder="1" applyAlignment="1">
      <alignment horizontal="right" vertical="center"/>
    </xf>
    <xf numFmtId="4" fontId="4" fillId="0" borderId="15" xfId="3" applyNumberFormat="1" applyFont="1" applyFill="1" applyBorder="1" applyAlignment="1">
      <alignment vertical="center"/>
    </xf>
    <xf numFmtId="0" fontId="10" fillId="0" borderId="15" xfId="3" applyFont="1" applyFill="1" applyBorder="1" applyAlignment="1">
      <alignment horizontal="right" vertical="center" wrapText="1"/>
    </xf>
    <xf numFmtId="4" fontId="10" fillId="0" borderId="15" xfId="3" applyNumberFormat="1" applyFont="1" applyFill="1" applyBorder="1" applyAlignment="1">
      <alignment horizontal="right" vertical="center" wrapText="1"/>
    </xf>
    <xf numFmtId="0" fontId="4" fillId="0" borderId="1" xfId="3" applyFont="1" applyFill="1" applyBorder="1"/>
    <xf numFmtId="0" fontId="4" fillId="0" borderId="5" xfId="3" applyFont="1" applyFill="1" applyBorder="1"/>
    <xf numFmtId="4" fontId="11" fillId="0" borderId="5" xfId="3" applyNumberFormat="1" applyFont="1" applyFill="1" applyBorder="1" applyAlignment="1">
      <alignment horizontal="center" vertical="center" wrapText="1"/>
    </xf>
    <xf numFmtId="4" fontId="11" fillId="0" borderId="15" xfId="3" applyNumberFormat="1" applyFont="1" applyFill="1" applyBorder="1" applyAlignment="1">
      <alignment horizontal="center" vertical="center" wrapText="1"/>
    </xf>
    <xf numFmtId="0" fontId="5" fillId="0" borderId="15"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0" xfId="3" applyFont="1" applyFill="1" applyAlignment="1">
      <alignment horizontal="left" vertical="top" wrapText="1"/>
    </xf>
    <xf numFmtId="0" fontId="4" fillId="0" borderId="15" xfId="3" applyFont="1" applyFill="1" applyBorder="1" applyAlignment="1">
      <alignment horizontal="center" vertical="center" textRotation="90"/>
    </xf>
    <xf numFmtId="0" fontId="4" fillId="0" borderId="15" xfId="3" applyFont="1" applyFill="1" applyBorder="1" applyAlignment="1">
      <alignment horizontal="center" vertical="center" wrapText="1"/>
    </xf>
    <xf numFmtId="0" fontId="4" fillId="0" borderId="15" xfId="3" applyFont="1" applyFill="1" applyBorder="1" applyAlignment="1">
      <alignment horizontal="center" vertical="center"/>
    </xf>
    <xf numFmtId="2" fontId="4" fillId="0" borderId="15" xfId="3" applyNumberFormat="1" applyFont="1" applyFill="1" applyBorder="1" applyAlignment="1">
      <alignment horizontal="center" vertical="center" textRotation="90" wrapText="1"/>
    </xf>
    <xf numFmtId="0" fontId="16" fillId="0" borderId="0" xfId="3" applyFont="1" applyAlignment="1">
      <alignment horizontal="center" vertical="top"/>
    </xf>
    <xf numFmtId="0" fontId="5" fillId="0" borderId="0" xfId="3" applyFont="1" applyAlignment="1">
      <alignment horizontal="left" vertical="top" wrapText="1"/>
    </xf>
    <xf numFmtId="0" fontId="4" fillId="0" borderId="1" xfId="3" applyBorder="1" applyAlignment="1">
      <alignment horizontal="center" vertical="center" textRotation="90"/>
    </xf>
    <xf numFmtId="0" fontId="4" fillId="0" borderId="5" xfId="3" applyBorder="1" applyAlignment="1">
      <alignment horizontal="center" vertical="center" textRotation="90"/>
    </xf>
    <xf numFmtId="0" fontId="4" fillId="0" borderId="1" xfId="3" applyBorder="1" applyAlignment="1">
      <alignment horizontal="center" vertical="center" wrapText="1"/>
    </xf>
    <xf numFmtId="0" fontId="4" fillId="0" borderId="5" xfId="3" applyBorder="1" applyAlignment="1">
      <alignment horizontal="center" vertical="center" wrapText="1"/>
    </xf>
    <xf numFmtId="0" fontId="4" fillId="0" borderId="1" xfId="3" applyBorder="1" applyAlignment="1">
      <alignment horizontal="center" vertical="center" textRotation="90" wrapText="1"/>
    </xf>
    <xf numFmtId="0" fontId="4" fillId="0" borderId="5" xfId="3" applyBorder="1" applyAlignment="1">
      <alignment horizontal="center" vertical="center" textRotation="90" wrapText="1"/>
    </xf>
    <xf numFmtId="0" fontId="4" fillId="0" borderId="2" xfId="3" applyBorder="1" applyAlignment="1">
      <alignment horizontal="center" vertical="center"/>
    </xf>
    <xf numFmtId="0" fontId="4" fillId="0" borderId="3" xfId="3" applyBorder="1" applyAlignment="1">
      <alignment horizontal="center" vertical="center"/>
    </xf>
    <xf numFmtId="0" fontId="4" fillId="0" borderId="4" xfId="3" applyBorder="1" applyAlignment="1">
      <alignment horizontal="center" vertical="center"/>
    </xf>
    <xf numFmtId="0" fontId="16" fillId="0" borderId="0" xfId="0" applyFont="1" applyAlignment="1">
      <alignment horizontal="center" vertical="top"/>
    </xf>
    <xf numFmtId="0" fontId="5" fillId="0" borderId="0" xfId="0" applyFont="1" applyAlignment="1">
      <alignment horizontal="left" vertical="top" wrapText="1"/>
    </xf>
    <xf numFmtId="0" fontId="4" fillId="0" borderId="1"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textRotation="90" wrapText="1"/>
    </xf>
    <xf numFmtId="0" fontId="4" fillId="0" borderId="5" xfId="0" applyFont="1" applyBorder="1" applyAlignment="1">
      <alignment horizontal="center" vertical="center" textRotation="90"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 fontId="5" fillId="0" borderId="15" xfId="0" applyNumberFormat="1" applyFont="1" applyBorder="1" applyAlignment="1">
      <alignment horizontal="center" vertical="center" wrapText="1"/>
    </xf>
  </cellXfs>
  <cellStyles count="14">
    <cellStyle name="20% - Accent3 2" xfId="13" xr:uid="{FFEF8B61-88A2-4AA6-8C1B-7F3965C10260}"/>
    <cellStyle name="20% - Accent6 2" xfId="12" xr:uid="{7E22C317-B51E-4911-B7FD-433148B8818B}"/>
    <cellStyle name="20% no 3. izcēluma" xfId="1" builtinId="38"/>
    <cellStyle name="20% no 6. izcēluma" xfId="2" builtinId="50"/>
    <cellStyle name="40% no 2. izcēluma" xfId="10" builtinId="35"/>
    <cellStyle name="Comma 2" xfId="6" xr:uid="{9DA362A3-220E-42A0-8B82-D9DF3EFEE6F9}"/>
    <cellStyle name="Normal 11 2" xfId="11" xr:uid="{949CF56B-A938-45F7-8D05-5D87463DB7FB}"/>
    <cellStyle name="Normal 2" xfId="3" xr:uid="{1048697E-34FF-4EDC-BF8C-7B65DEE44520}"/>
    <cellStyle name="Normal_Dzm_vaives 2" xfId="8" xr:uid="{1A94B744-E2C8-471B-B96C-2DCA4015FCFC}"/>
    <cellStyle name="Normal_taame Valtera Maaja" xfId="9" xr:uid="{42840D2C-A650-448C-BB04-1E951A922C10}"/>
    <cellStyle name="Normal_Tame-13-31-23korpuss-17.11.2013." xfId="7" xr:uid="{423005D7-FFB8-451A-B8C0-1075A69EC178}"/>
    <cellStyle name="Parasts" xfId="0" builtinId="0"/>
    <cellStyle name="Parasts 2" xfId="5" xr:uid="{4A3AD18C-0CF0-4656-8AFB-AD5A6FF6EDDD}"/>
    <cellStyle name="Parasts 3" xfId="4" xr:uid="{ACC3463F-09F2-46E5-8CEA-17DE9613F3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7230-3902-4B8F-A12C-C4754551E44E}">
  <sheetPr>
    <tabColor rgb="FF92D050"/>
    <pageSetUpPr fitToPage="1"/>
  </sheetPr>
  <dimension ref="A1:T44"/>
  <sheetViews>
    <sheetView tabSelected="1" topLeftCell="A7" zoomScaleNormal="100" workbookViewId="0">
      <selection activeCell="M13" sqref="M13"/>
    </sheetView>
  </sheetViews>
  <sheetFormatPr defaultColWidth="9.109375" defaultRowHeight="13.2" x14ac:dyDescent="0.25"/>
  <cols>
    <col min="1" max="1" width="4.109375" style="81" customWidth="1"/>
    <col min="2" max="2" width="10" style="81" customWidth="1"/>
    <col min="3" max="3" width="28.44140625" style="79" customWidth="1"/>
    <col min="4" max="4" width="17.6640625" style="86" customWidth="1"/>
    <col min="5" max="5" width="17.6640625" style="81" hidden="1" customWidth="1"/>
    <col min="6" max="6" width="17.6640625" style="80" hidden="1" customWidth="1"/>
    <col min="7" max="8" width="17.6640625" style="82" hidden="1" customWidth="1"/>
    <col min="9" max="10" width="17.6640625" style="86" customWidth="1"/>
    <col min="11" max="16384" width="9.109375" style="83"/>
  </cols>
  <sheetData>
    <row r="1" spans="1:20" x14ac:dyDescent="0.25">
      <c r="A1" s="78" t="s">
        <v>0</v>
      </c>
      <c r="B1" s="78"/>
      <c r="D1" s="80" t="s">
        <v>201</v>
      </c>
      <c r="I1" s="80"/>
      <c r="J1" s="80"/>
    </row>
    <row r="2" spans="1:20" ht="73.5" customHeight="1" x14ac:dyDescent="0.25">
      <c r="A2" s="78" t="s">
        <v>1</v>
      </c>
      <c r="B2" s="78"/>
      <c r="D2" s="234" t="s">
        <v>34</v>
      </c>
      <c r="E2" s="234"/>
      <c r="F2" s="234"/>
      <c r="G2" s="234"/>
      <c r="H2" s="234"/>
      <c r="I2" s="83"/>
      <c r="J2" s="83"/>
    </row>
    <row r="3" spans="1:20" x14ac:dyDescent="0.25">
      <c r="A3" s="78" t="s">
        <v>2</v>
      </c>
      <c r="B3" s="78"/>
      <c r="D3" s="84" t="s">
        <v>35</v>
      </c>
      <c r="I3" s="84"/>
      <c r="J3" s="84"/>
    </row>
    <row r="4" spans="1:20" x14ac:dyDescent="0.25">
      <c r="A4" s="78" t="s">
        <v>3</v>
      </c>
      <c r="B4" s="78"/>
      <c r="D4" s="19" t="s">
        <v>36</v>
      </c>
      <c r="G4" s="20"/>
      <c r="I4" s="19"/>
      <c r="J4" s="19"/>
    </row>
    <row r="5" spans="1:20" x14ac:dyDescent="0.25">
      <c r="A5" s="78" t="s">
        <v>64</v>
      </c>
      <c r="B5" s="78"/>
      <c r="D5" s="85">
        <f>D36</f>
        <v>337152.29</v>
      </c>
      <c r="I5" s="85"/>
      <c r="J5" s="85"/>
    </row>
    <row r="6" spans="1:20" x14ac:dyDescent="0.25">
      <c r="A6" s="78" t="s">
        <v>37</v>
      </c>
      <c r="B6" s="78"/>
      <c r="D6" s="85">
        <f>H32</f>
        <v>5303.67</v>
      </c>
      <c r="I6" s="85"/>
      <c r="J6" s="85"/>
    </row>
    <row r="7" spans="1:20" x14ac:dyDescent="0.25">
      <c r="A7" s="17" t="s">
        <v>192</v>
      </c>
      <c r="B7" s="78"/>
    </row>
    <row r="9" spans="1:20" ht="20.25" customHeight="1" x14ac:dyDescent="0.25">
      <c r="A9" s="235" t="s">
        <v>4</v>
      </c>
      <c r="B9" s="235" t="s">
        <v>38</v>
      </c>
      <c r="C9" s="236" t="s">
        <v>39</v>
      </c>
      <c r="D9" s="236" t="s">
        <v>40</v>
      </c>
      <c r="E9" s="237" t="s">
        <v>41</v>
      </c>
      <c r="F9" s="237"/>
      <c r="G9" s="237"/>
      <c r="H9" s="238" t="s">
        <v>16</v>
      </c>
      <c r="I9" s="232">
        <v>2021</v>
      </c>
      <c r="J9" s="233">
        <v>2022</v>
      </c>
      <c r="K9" s="228"/>
    </row>
    <row r="10" spans="1:20" ht="78.75" customHeight="1" x14ac:dyDescent="0.25">
      <c r="A10" s="235"/>
      <c r="B10" s="235"/>
      <c r="C10" s="236"/>
      <c r="D10" s="236"/>
      <c r="E10" s="213" t="s">
        <v>42</v>
      </c>
      <c r="F10" s="213" t="s">
        <v>43</v>
      </c>
      <c r="G10" s="213" t="s">
        <v>44</v>
      </c>
      <c r="H10" s="238"/>
      <c r="I10" s="232"/>
      <c r="J10" s="233"/>
      <c r="K10" s="229"/>
    </row>
    <row r="11" spans="1:20" x14ac:dyDescent="0.25">
      <c r="A11" s="215"/>
      <c r="B11" s="215"/>
      <c r="C11" s="216"/>
      <c r="D11" s="217"/>
      <c r="E11" s="215"/>
      <c r="F11" s="218"/>
      <c r="G11" s="219"/>
      <c r="H11" s="219"/>
      <c r="I11" s="217"/>
      <c r="J11" s="217"/>
      <c r="K11" s="230" t="s">
        <v>233</v>
      </c>
    </row>
    <row r="12" spans="1:20" s="87" customFormat="1" ht="39.6" x14ac:dyDescent="0.3">
      <c r="A12" s="220">
        <v>1</v>
      </c>
      <c r="B12" s="221">
        <v>1</v>
      </c>
      <c r="C12" s="222" t="s">
        <v>208</v>
      </c>
      <c r="D12" s="223">
        <f>' Izmaiņu tāme Nr.1 min'!O32</f>
        <v>34634.759999999995</v>
      </c>
      <c r="E12" s="224">
        <f>' Izmaiņu tāme Nr.1 min'!L32</f>
        <v>18593.130000000005</v>
      </c>
      <c r="F12" s="224">
        <f>' Izmaiņu tāme Nr.1 min'!M32</f>
        <v>12601.720000000001</v>
      </c>
      <c r="G12" s="224">
        <f>' Izmaiņu tāme Nr.1 min'!N32</f>
        <v>3439.91</v>
      </c>
      <c r="H12" s="225">
        <f>' Izmaiņu tāme Nr.1 min'!K32</f>
        <v>1093.7100000000003</v>
      </c>
      <c r="I12" s="223">
        <f>D12</f>
        <v>34634.759999999995</v>
      </c>
      <c r="J12" s="223"/>
      <c r="K12" s="231"/>
      <c r="L12" s="95"/>
      <c r="M12" s="95"/>
      <c r="N12" s="95"/>
      <c r="O12" s="95"/>
      <c r="P12" s="95"/>
      <c r="Q12" s="95"/>
      <c r="R12" s="95"/>
      <c r="S12" s="95"/>
      <c r="T12" s="21"/>
    </row>
    <row r="13" spans="1:20" s="87" customFormat="1" ht="26.4" x14ac:dyDescent="0.3">
      <c r="A13" s="220">
        <v>2</v>
      </c>
      <c r="B13" s="221">
        <v>1</v>
      </c>
      <c r="C13" s="222" t="s">
        <v>209</v>
      </c>
      <c r="D13" s="223">
        <f>'Papilddarbu tāme Nr.1'!O17</f>
        <v>61472.1</v>
      </c>
      <c r="E13" s="224">
        <f>'Papilddarbu tāme Nr.1'!L17</f>
        <v>9780.9500000000007</v>
      </c>
      <c r="F13" s="224">
        <f>'Papilddarbu tāme Nr.1'!M17</f>
        <v>50657</v>
      </c>
      <c r="G13" s="224">
        <f>'Papilddarbu tāme Nr.1'!N17</f>
        <v>1034.1500000000001</v>
      </c>
      <c r="H13" s="225">
        <f>'Papilddarbu tāme Nr.1'!K17</f>
        <v>575.35</v>
      </c>
      <c r="I13" s="223">
        <f>D13</f>
        <v>61472.1</v>
      </c>
      <c r="J13" s="223"/>
      <c r="K13" s="231"/>
      <c r="L13" s="95"/>
      <c r="M13" s="95"/>
      <c r="N13" s="95"/>
      <c r="O13" s="95"/>
      <c r="P13" s="95"/>
      <c r="Q13" s="95"/>
      <c r="R13" s="95"/>
      <c r="S13" s="95"/>
      <c r="T13" s="21"/>
    </row>
    <row r="14" spans="1:20" s="87" customFormat="1" ht="13.8" x14ac:dyDescent="0.3">
      <c r="A14" s="220">
        <v>3</v>
      </c>
      <c r="B14" s="221">
        <v>2</v>
      </c>
      <c r="C14" s="222" t="s">
        <v>210</v>
      </c>
      <c r="D14" s="223">
        <f>'Papilddarbu tāme Nr.2'!O38</f>
        <v>12130.26</v>
      </c>
      <c r="E14" s="224">
        <f>'Papilddarbu tāme Nr.2'!L38</f>
        <v>4874.24</v>
      </c>
      <c r="F14" s="224">
        <f>'Papilddarbu tāme Nr.2'!M38</f>
        <v>5088.46</v>
      </c>
      <c r="G14" s="224">
        <f>'Papilddarbu tāme Nr.2'!N38</f>
        <v>2167.56</v>
      </c>
      <c r="H14" s="225">
        <f>'Papilddarbu tāme Nr.2'!K38</f>
        <v>286.71999999999997</v>
      </c>
      <c r="I14" s="223">
        <f>D14</f>
        <v>12130.26</v>
      </c>
      <c r="J14" s="223"/>
      <c r="K14" s="231"/>
      <c r="L14" s="95"/>
      <c r="M14" s="95"/>
      <c r="N14" s="95"/>
      <c r="O14" s="95"/>
      <c r="P14" s="95"/>
      <c r="Q14" s="95"/>
      <c r="R14" s="95"/>
      <c r="S14" s="95"/>
      <c r="T14" s="21"/>
    </row>
    <row r="15" spans="1:20" s="87" customFormat="1" ht="26.4" x14ac:dyDescent="0.3">
      <c r="A15" s="220">
        <v>4</v>
      </c>
      <c r="B15" s="221">
        <v>3</v>
      </c>
      <c r="C15" s="222" t="s">
        <v>211</v>
      </c>
      <c r="D15" s="223">
        <f>'Papilddarbu tāme Nr.3'!O88</f>
        <v>79263.100000000006</v>
      </c>
      <c r="E15" s="224">
        <f>'Papilddarbu tāme Nr.3'!L88</f>
        <v>20010.019999999997</v>
      </c>
      <c r="F15" s="224">
        <f>'Papilddarbu tāme Nr.3'!M88</f>
        <v>58218.929999999986</v>
      </c>
      <c r="G15" s="224">
        <f>'Papilddarbu tāme Nr.3'!N88</f>
        <v>1034.1499999999999</v>
      </c>
      <c r="H15" s="225">
        <f>'Papilddarbu tāme Nr.3'!K88</f>
        <v>1177.0599999999995</v>
      </c>
      <c r="I15" s="223">
        <f>'Papilddarbu tāme Nr.3'!P88</f>
        <v>12363.460000000001</v>
      </c>
      <c r="J15" s="223">
        <f>'Papilddarbu tāme Nr.3'!Q88</f>
        <v>66899.64</v>
      </c>
      <c r="K15" s="231"/>
      <c r="L15" s="95"/>
      <c r="M15" s="95"/>
      <c r="N15" s="95"/>
      <c r="O15" s="95"/>
      <c r="P15" s="95"/>
      <c r="Q15" s="95"/>
      <c r="R15" s="95"/>
      <c r="S15" s="95"/>
      <c r="T15" s="21"/>
    </row>
    <row r="16" spans="1:20" s="87" customFormat="1" ht="26.4" x14ac:dyDescent="0.3">
      <c r="A16" s="220">
        <v>5</v>
      </c>
      <c r="B16" s="221">
        <v>4</v>
      </c>
      <c r="C16" s="222" t="s">
        <v>212</v>
      </c>
      <c r="D16" s="223">
        <f>'Papilddarbu tāme Nr.4'!O49</f>
        <v>35525.919999999998</v>
      </c>
      <c r="E16" s="224">
        <f>'Papilddarbu tāme Nr.4'!L49</f>
        <v>6190.38</v>
      </c>
      <c r="F16" s="224">
        <f>'Papilddarbu tāme Nr.4'!M49</f>
        <v>28935.279999999992</v>
      </c>
      <c r="G16" s="224">
        <f>'Papilddarbu tāme Nr.4'!N49</f>
        <v>400.25999999999988</v>
      </c>
      <c r="H16" s="225">
        <f>'Papilddarbu tāme Nr.4'!K49</f>
        <v>364.13999999999993</v>
      </c>
      <c r="I16" s="223">
        <f>'Papilddarbu tāme Nr.4'!P49</f>
        <v>17648.082000000002</v>
      </c>
      <c r="J16" s="223">
        <f>'Papilddarbu tāme Nr.4'!Q49</f>
        <v>17877.838000000003</v>
      </c>
      <c r="K16" s="231"/>
      <c r="L16" s="95"/>
      <c r="M16" s="95"/>
      <c r="N16" s="95"/>
      <c r="O16" s="95"/>
      <c r="P16" s="95"/>
      <c r="Q16" s="95"/>
      <c r="R16" s="95"/>
      <c r="S16" s="95"/>
      <c r="T16" s="21"/>
    </row>
    <row r="17" spans="1:20" s="87" customFormat="1" ht="52.8" x14ac:dyDescent="0.3">
      <c r="A17" s="220">
        <v>6</v>
      </c>
      <c r="B17" s="221">
        <v>5</v>
      </c>
      <c r="C17" s="222" t="s">
        <v>224</v>
      </c>
      <c r="D17" s="223">
        <f>'Papilddarbu tāme Nr.5'!O19</f>
        <v>24659.55</v>
      </c>
      <c r="E17" s="224">
        <f>'Papilddarbu tāme Nr.5'!L19</f>
        <v>7029.5</v>
      </c>
      <c r="F17" s="224">
        <f>'Papilddarbu tāme Nr.5'!M19</f>
        <v>620.9</v>
      </c>
      <c r="G17" s="224">
        <f>'Papilddarbu tāme Nr.5'!N19</f>
        <v>17009.150000000001</v>
      </c>
      <c r="H17" s="225">
        <f>'Papilddarbu tāme Nr.5'!K19</f>
        <v>413.5</v>
      </c>
      <c r="I17" s="223">
        <f>D17</f>
        <v>24659.55</v>
      </c>
      <c r="J17" s="223"/>
      <c r="K17" s="231"/>
      <c r="L17" s="95"/>
      <c r="M17" s="95"/>
      <c r="N17" s="95"/>
      <c r="O17" s="95"/>
      <c r="P17" s="95"/>
      <c r="Q17" s="95"/>
      <c r="R17" s="95"/>
      <c r="S17" s="95"/>
      <c r="T17" s="21"/>
    </row>
    <row r="18" spans="1:20" s="87" customFormat="1" ht="13.8" x14ac:dyDescent="0.3">
      <c r="A18" s="220"/>
      <c r="B18" s="221"/>
      <c r="C18" s="226" t="s">
        <v>227</v>
      </c>
      <c r="D18" s="227">
        <f>SUM(D12:D17)</f>
        <v>247685.68999999994</v>
      </c>
      <c r="E18" s="224"/>
      <c r="F18" s="224"/>
      <c r="G18" s="224"/>
      <c r="H18" s="225"/>
      <c r="I18" s="227">
        <f>SUM(I12:I17)</f>
        <v>162908.21199999997</v>
      </c>
      <c r="J18" s="227">
        <f>SUM(J12:J17)</f>
        <v>84777.478000000003</v>
      </c>
      <c r="K18" s="231"/>
      <c r="L18" s="95"/>
      <c r="M18" s="95"/>
      <c r="N18" s="95"/>
      <c r="O18" s="95"/>
      <c r="P18" s="95"/>
      <c r="Q18" s="95"/>
      <c r="R18" s="95"/>
      <c r="S18" s="95"/>
      <c r="T18" s="21"/>
    </row>
    <row r="19" spans="1:20" s="87" customFormat="1" ht="13.8" x14ac:dyDescent="0.3">
      <c r="A19" s="220"/>
      <c r="B19" s="221"/>
      <c r="C19" s="226" t="s">
        <v>228</v>
      </c>
      <c r="D19" s="214">
        <f>ROUND(D18*4%,2)</f>
        <v>9907.43</v>
      </c>
      <c r="E19" s="224"/>
      <c r="F19" s="224"/>
      <c r="G19" s="224"/>
      <c r="H19" s="225"/>
      <c r="I19" s="214">
        <f>ROUND(I18*4%,2)</f>
        <v>6516.33</v>
      </c>
      <c r="J19" s="214">
        <f>ROUND(J18*4%,2)</f>
        <v>3391.1</v>
      </c>
      <c r="K19" s="231"/>
      <c r="L19" s="95"/>
      <c r="M19" s="95"/>
      <c r="N19" s="95"/>
      <c r="O19" s="95"/>
      <c r="P19" s="95"/>
      <c r="Q19" s="95"/>
      <c r="R19" s="95"/>
      <c r="S19" s="95"/>
      <c r="T19" s="21"/>
    </row>
    <row r="20" spans="1:20" s="87" customFormat="1" ht="13.8" x14ac:dyDescent="0.3">
      <c r="A20" s="220"/>
      <c r="B20" s="221"/>
      <c r="C20" s="226" t="s">
        <v>47</v>
      </c>
      <c r="D20" s="214">
        <f>ROUND(D19*1%,2)</f>
        <v>99.07</v>
      </c>
      <c r="E20" s="224"/>
      <c r="F20" s="224"/>
      <c r="G20" s="224"/>
      <c r="H20" s="225"/>
      <c r="I20" s="214">
        <f>ROUND(I19*1%,2)</f>
        <v>65.16</v>
      </c>
      <c r="J20" s="214">
        <f>ROUND(J19*1%,2)</f>
        <v>33.909999999999997</v>
      </c>
      <c r="K20" s="231"/>
      <c r="L20" s="95"/>
      <c r="M20" s="95"/>
      <c r="N20" s="95"/>
      <c r="O20" s="95"/>
      <c r="P20" s="95"/>
      <c r="Q20" s="95"/>
      <c r="R20" s="95"/>
      <c r="S20" s="95"/>
      <c r="T20" s="21"/>
    </row>
    <row r="21" spans="1:20" s="87" customFormat="1" ht="13.8" x14ac:dyDescent="0.3">
      <c r="A21" s="220"/>
      <c r="B21" s="221"/>
      <c r="C21" s="226" t="s">
        <v>229</v>
      </c>
      <c r="D21" s="214">
        <f>ROUND(D18*3%,2)</f>
        <v>7430.57</v>
      </c>
      <c r="E21" s="224"/>
      <c r="F21" s="224"/>
      <c r="G21" s="224"/>
      <c r="H21" s="225"/>
      <c r="I21" s="214">
        <f>ROUND(I18*3%,2)</f>
        <v>4887.25</v>
      </c>
      <c r="J21" s="214">
        <f>ROUND(J18*3%,2)</f>
        <v>2543.3200000000002</v>
      </c>
      <c r="K21" s="231"/>
      <c r="L21" s="95"/>
      <c r="M21" s="95"/>
      <c r="N21" s="95"/>
      <c r="O21" s="95"/>
      <c r="P21" s="95"/>
      <c r="Q21" s="95"/>
      <c r="R21" s="95"/>
      <c r="S21" s="95"/>
      <c r="T21" s="21"/>
    </row>
    <row r="22" spans="1:20" s="87" customFormat="1" ht="13.8" x14ac:dyDescent="0.3">
      <c r="A22" s="220"/>
      <c r="B22" s="221"/>
      <c r="C22" s="226" t="s">
        <v>231</v>
      </c>
      <c r="D22" s="205">
        <f>D18+D19+D21</f>
        <v>265023.68999999994</v>
      </c>
      <c r="E22" s="224"/>
      <c r="F22" s="224"/>
      <c r="G22" s="224"/>
      <c r="H22" s="225"/>
      <c r="I22" s="205">
        <f>I18+I19+I21</f>
        <v>174311.79199999996</v>
      </c>
      <c r="J22" s="205">
        <f>J18+J19+J21</f>
        <v>90711.898000000016</v>
      </c>
      <c r="K22" s="231"/>
      <c r="L22" s="95"/>
      <c r="M22" s="95"/>
      <c r="N22" s="95"/>
      <c r="O22" s="95"/>
      <c r="P22" s="95"/>
      <c r="Q22" s="95"/>
      <c r="R22" s="95"/>
      <c r="S22" s="95"/>
      <c r="T22" s="21"/>
    </row>
    <row r="23" spans="1:20" s="87" customFormat="1" ht="26.4" x14ac:dyDescent="0.3">
      <c r="A23" s="206">
        <v>7</v>
      </c>
      <c r="B23" s="207">
        <v>6</v>
      </c>
      <c r="C23" s="208" t="s">
        <v>225</v>
      </c>
      <c r="D23" s="209">
        <f>'Opcijas darbu tāme Nr.6'!O25</f>
        <v>35659.320000000007</v>
      </c>
      <c r="E23" s="210">
        <f>'Opcijas darbu tāme Nr.6'!L25</f>
        <v>17564.330000000002</v>
      </c>
      <c r="F23" s="211">
        <f>'Opcijas darbu tāme Nr.6'!M25</f>
        <v>15976.8</v>
      </c>
      <c r="G23" s="210">
        <f>'Opcijas darbu tāme Nr.6'!N25</f>
        <v>2118.1900000000005</v>
      </c>
      <c r="H23" s="212">
        <f>'Opcijas darbu tāme Nr.6'!K25</f>
        <v>1033.19</v>
      </c>
      <c r="I23" s="209">
        <f>'Opcijas darbu tāme Nr.6'!P25</f>
        <v>6294.78</v>
      </c>
      <c r="J23" s="209">
        <f>'Opcijas darbu tāme Nr.6'!Q25</f>
        <v>29364.54</v>
      </c>
      <c r="K23" s="95"/>
      <c r="L23" s="95"/>
      <c r="M23" s="95"/>
      <c r="N23" s="95"/>
      <c r="O23" s="95"/>
      <c r="P23" s="95"/>
      <c r="Q23" s="95"/>
      <c r="R23" s="95"/>
      <c r="S23" s="95"/>
      <c r="T23" s="21"/>
    </row>
    <row r="24" spans="1:20" s="87" customFormat="1" ht="26.4" x14ac:dyDescent="0.3">
      <c r="A24" s="88">
        <v>8</v>
      </c>
      <c r="B24" s="89">
        <v>7</v>
      </c>
      <c r="C24" s="90" t="s">
        <v>226</v>
      </c>
      <c r="D24" s="91">
        <f>'Opcijas darbu tāme Nr.7'!O17</f>
        <v>31750.59</v>
      </c>
      <c r="E24" s="92">
        <f>'Opcijas darbu tāme Nr.7'!L17</f>
        <v>6120</v>
      </c>
      <c r="F24" s="93">
        <f>'Opcijas darbu tāme Nr.7'!M17</f>
        <v>24684.59</v>
      </c>
      <c r="G24" s="92">
        <f>'Opcijas darbu tāme Nr.7'!N17</f>
        <v>946</v>
      </c>
      <c r="H24" s="94">
        <f>'Opcijas darbu tāme Nr.7'!K17</f>
        <v>360</v>
      </c>
      <c r="I24" s="91"/>
      <c r="J24" s="91">
        <f>D24</f>
        <v>31750.59</v>
      </c>
      <c r="K24" s="95"/>
      <c r="L24" s="95"/>
      <c r="M24" s="95"/>
      <c r="N24" s="95"/>
      <c r="O24" s="95"/>
      <c r="P24" s="95"/>
      <c r="Q24" s="95"/>
      <c r="R24" s="95"/>
      <c r="S24" s="95"/>
      <c r="T24" s="21"/>
    </row>
    <row r="25" spans="1:20" x14ac:dyDescent="0.25">
      <c r="A25" s="96"/>
      <c r="B25" s="97"/>
      <c r="C25" s="98"/>
      <c r="D25" s="99"/>
      <c r="E25" s="100"/>
      <c r="F25" s="101"/>
      <c r="G25" s="100"/>
      <c r="H25" s="102"/>
      <c r="I25" s="99"/>
      <c r="J25" s="99"/>
    </row>
    <row r="26" spans="1:20" x14ac:dyDescent="0.25">
      <c r="A26" s="196"/>
      <c r="B26" s="196"/>
      <c r="C26" s="202" t="s">
        <v>230</v>
      </c>
      <c r="D26" s="197">
        <f>SUM(D23:D24)</f>
        <v>67409.91</v>
      </c>
      <c r="E26" s="198"/>
      <c r="F26" s="199"/>
      <c r="G26" s="198"/>
      <c r="H26" s="200"/>
      <c r="I26" s="197">
        <f>SUM(I23:I24)</f>
        <v>6294.78</v>
      </c>
      <c r="J26" s="197">
        <f>SUM(J23:J24)</f>
        <v>61115.130000000005</v>
      </c>
    </row>
    <row r="27" spans="1:20" x14ac:dyDescent="0.25">
      <c r="A27" s="196"/>
      <c r="B27" s="196"/>
      <c r="C27" s="29" t="s">
        <v>46</v>
      </c>
      <c r="D27" s="201">
        <f>ROUND(D26*4%,2)</f>
        <v>2696.4</v>
      </c>
      <c r="E27" s="198"/>
      <c r="F27" s="199"/>
      <c r="G27" s="198"/>
      <c r="H27" s="200"/>
      <c r="I27" s="201">
        <f>ROUND(I26*4%,2)</f>
        <v>251.79</v>
      </c>
      <c r="J27" s="201">
        <f>ROUND(J26*4%,2)</f>
        <v>2444.61</v>
      </c>
    </row>
    <row r="28" spans="1:20" x14ac:dyDescent="0.25">
      <c r="A28" s="196"/>
      <c r="B28" s="196"/>
      <c r="C28" s="29" t="s">
        <v>47</v>
      </c>
      <c r="D28" s="201">
        <f>ROUND(D27*1%,2)</f>
        <v>26.96</v>
      </c>
      <c r="E28" s="198"/>
      <c r="F28" s="199"/>
      <c r="G28" s="198"/>
      <c r="H28" s="200"/>
      <c r="I28" s="201">
        <f>ROUND(I27*1%,2)</f>
        <v>2.52</v>
      </c>
      <c r="J28" s="201">
        <f>ROUND(J27*1%,2)</f>
        <v>24.45</v>
      </c>
    </row>
    <row r="29" spans="1:20" x14ac:dyDescent="0.25">
      <c r="A29" s="196"/>
      <c r="B29" s="196"/>
      <c r="C29" s="29" t="s">
        <v>48</v>
      </c>
      <c r="D29" s="201">
        <f>ROUND(D26*3%,2)</f>
        <v>2022.3</v>
      </c>
      <c r="E29" s="198"/>
      <c r="F29" s="199"/>
      <c r="G29" s="198"/>
      <c r="H29" s="200"/>
      <c r="I29" s="201">
        <f>ROUND(I26*3%,2)</f>
        <v>188.84</v>
      </c>
      <c r="J29" s="201">
        <f>ROUND(J26*3%,2)</f>
        <v>1833.45</v>
      </c>
    </row>
    <row r="30" spans="1:20" x14ac:dyDescent="0.25">
      <c r="A30" s="196"/>
      <c r="B30" s="196"/>
      <c r="C30" s="203" t="s">
        <v>232</v>
      </c>
      <c r="D30" s="31">
        <f>D26+D27+D29</f>
        <v>72128.61</v>
      </c>
      <c r="E30" s="198"/>
      <c r="F30" s="199"/>
      <c r="G30" s="198"/>
      <c r="H30" s="200"/>
      <c r="I30" s="31">
        <f>I26+I27+I29</f>
        <v>6735.41</v>
      </c>
      <c r="J30" s="31">
        <f>J26+J27+J29</f>
        <v>65393.19</v>
      </c>
    </row>
    <row r="31" spans="1:20" x14ac:dyDescent="0.25">
      <c r="A31" s="196"/>
      <c r="B31" s="196"/>
      <c r="C31" s="204"/>
      <c r="D31" s="205"/>
      <c r="E31" s="198"/>
      <c r="F31" s="199"/>
      <c r="G31" s="198"/>
      <c r="H31" s="200"/>
      <c r="I31" s="205"/>
      <c r="J31" s="205"/>
    </row>
    <row r="32" spans="1:20" s="27" customFormat="1" x14ac:dyDescent="0.25">
      <c r="A32" s="22"/>
      <c r="B32" s="22"/>
      <c r="C32" s="23" t="s">
        <v>45</v>
      </c>
      <c r="D32" s="24">
        <f>D18+D26</f>
        <v>315095.59999999998</v>
      </c>
      <c r="E32" s="25">
        <f>SUM(E12:E25)</f>
        <v>90162.55</v>
      </c>
      <c r="F32" s="25">
        <f>SUM(F12:F25)</f>
        <v>196783.67999999996</v>
      </c>
      <c r="G32" s="25">
        <f>SUM(G12:G25)</f>
        <v>28149.370000000003</v>
      </c>
      <c r="H32" s="26">
        <f>SUM(H12:H25)</f>
        <v>5303.67</v>
      </c>
      <c r="I32" s="24">
        <f>I18+I26</f>
        <v>169202.99199999997</v>
      </c>
      <c r="J32" s="24">
        <f>J18+J26</f>
        <v>145892.60800000001</v>
      </c>
    </row>
    <row r="33" spans="1:10" x14ac:dyDescent="0.25">
      <c r="C33" s="28" t="s">
        <v>46</v>
      </c>
      <c r="D33" s="103">
        <f>ROUND(D32*4%,2)</f>
        <v>12603.82</v>
      </c>
      <c r="E33" s="104"/>
      <c r="F33" s="105"/>
      <c r="G33" s="105"/>
      <c r="H33" s="105"/>
      <c r="I33" s="103">
        <f>ROUND(I32*4%,2)</f>
        <v>6768.12</v>
      </c>
      <c r="J33" s="103">
        <f>ROUND(J32*4%,2)</f>
        <v>5835.7</v>
      </c>
    </row>
    <row r="34" spans="1:10" x14ac:dyDescent="0.25">
      <c r="C34" s="29" t="s">
        <v>47</v>
      </c>
      <c r="D34" s="103">
        <f>ROUND(D33*1%,2)</f>
        <v>126.04</v>
      </c>
      <c r="E34" s="104"/>
      <c r="F34" s="105"/>
      <c r="G34" s="105"/>
      <c r="H34" s="105"/>
      <c r="I34" s="103">
        <f>ROUND(I33*1%,2)</f>
        <v>67.680000000000007</v>
      </c>
      <c r="J34" s="103">
        <f>ROUND(J33*1%,2)</f>
        <v>58.36</v>
      </c>
    </row>
    <row r="35" spans="1:10" x14ac:dyDescent="0.25">
      <c r="C35" s="28" t="s">
        <v>48</v>
      </c>
      <c r="D35" s="103">
        <f>ROUND(D32*3%,2)</f>
        <v>9452.8700000000008</v>
      </c>
      <c r="E35" s="104"/>
      <c r="F35" s="105"/>
      <c r="G35" s="105"/>
      <c r="H35" s="105"/>
      <c r="I35" s="103">
        <f>ROUND(I32*3%,2)</f>
        <v>5076.09</v>
      </c>
      <c r="J35" s="103">
        <f>ROUND(J32*3%,2)</f>
        <v>4376.78</v>
      </c>
    </row>
    <row r="36" spans="1:10" x14ac:dyDescent="0.25">
      <c r="C36" s="30" t="s">
        <v>49</v>
      </c>
      <c r="D36" s="31">
        <f>D32+D33+D35</f>
        <v>337152.29</v>
      </c>
      <c r="E36" s="104"/>
      <c r="F36" s="105"/>
      <c r="G36" s="105"/>
      <c r="H36" s="105"/>
      <c r="I36" s="31">
        <f>I32+I33+I35</f>
        <v>181047.20199999996</v>
      </c>
      <c r="J36" s="31">
        <f>J32+J33+J35</f>
        <v>156105.08800000002</v>
      </c>
    </row>
    <row r="38" spans="1:10" x14ac:dyDescent="0.25">
      <c r="A38" s="78"/>
    </row>
    <row r="39" spans="1:10" ht="26.4" x14ac:dyDescent="0.25">
      <c r="C39" s="106" t="s">
        <v>22</v>
      </c>
      <c r="F39" s="78"/>
      <c r="G39" s="80"/>
    </row>
    <row r="40" spans="1:10" x14ac:dyDescent="0.25">
      <c r="F40" s="78"/>
      <c r="G40" s="80"/>
    </row>
    <row r="41" spans="1:10" ht="26.4" x14ac:dyDescent="0.25">
      <c r="C41" s="106" t="s">
        <v>23</v>
      </c>
      <c r="F41" s="78"/>
      <c r="G41" s="80"/>
    </row>
    <row r="42" spans="1:10" x14ac:dyDescent="0.25">
      <c r="F42" s="78"/>
      <c r="G42" s="80"/>
    </row>
    <row r="43" spans="1:10" x14ac:dyDescent="0.25">
      <c r="C43" s="106"/>
      <c r="F43" s="78"/>
      <c r="G43" s="80"/>
    </row>
    <row r="44" spans="1:10" x14ac:dyDescent="0.25">
      <c r="F44" s="78"/>
      <c r="G44" s="80"/>
    </row>
  </sheetData>
  <mergeCells count="10">
    <mergeCell ref="K11:K22"/>
    <mergeCell ref="I9:I10"/>
    <mergeCell ref="J9:J10"/>
    <mergeCell ref="D2:H2"/>
    <mergeCell ref="A9:A10"/>
    <mergeCell ref="B9:B10"/>
    <mergeCell ref="C9:C10"/>
    <mergeCell ref="D9:D10"/>
    <mergeCell ref="E9:G9"/>
    <mergeCell ref="H9:H10"/>
  </mergeCells>
  <pageMargins left="0.74803149606299202" right="0.74803149606299202" top="0.86614173228346503" bottom="0.98425196850393704" header="0.511811023622047" footer="0.511811023622047"/>
  <pageSetup paperSize="9" scale="57" orientation="landscape" horizontalDpi="4294967292" verticalDpi="360" r:id="rId1"/>
  <headerFooter alignWithMargins="0">
    <oddHeader xml:space="preserve">&amp;C&amp;"Arial,Bold"&amp;12&amp;UTĀMJU IZMAIŅU KOPSAVILKUMA APRĒĶINS  &amp;"Arial,Regular"&amp;U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AD12-9410-4A5A-8F26-8200CB9C7F46}">
  <dimension ref="A2:AC37"/>
  <sheetViews>
    <sheetView topLeftCell="A7" zoomScaleNormal="100" zoomScaleSheetLayoutView="70" workbookViewId="0">
      <selection activeCell="C10" sqref="C10:C11"/>
    </sheetView>
  </sheetViews>
  <sheetFormatPr defaultColWidth="9.109375" defaultRowHeight="13.2" x14ac:dyDescent="0.25"/>
  <cols>
    <col min="1" max="1" width="5.6640625" style="130" customWidth="1"/>
    <col min="2" max="2" width="38.88671875" style="128" customWidth="1"/>
    <col min="3" max="3" width="6" style="134" customWidth="1"/>
    <col min="4" max="4" width="6.88671875" style="130" customWidth="1"/>
    <col min="5" max="5" width="6.33203125" style="130" customWidth="1"/>
    <col min="6" max="6" width="6.44140625" style="129" customWidth="1"/>
    <col min="7" max="7" width="7.109375" style="131" bestFit="1" customWidth="1"/>
    <col min="8" max="8" width="8" style="131" customWidth="1"/>
    <col min="9" max="9" width="7.109375" style="131" bestFit="1" customWidth="1"/>
    <col min="10" max="10" width="7.6640625" style="131" customWidth="1"/>
    <col min="11" max="11" width="8.44140625" style="131" customWidth="1"/>
    <col min="12" max="12" width="9.88671875" style="131" customWidth="1"/>
    <col min="13" max="13" width="9.33203125" style="131" bestFit="1" customWidth="1"/>
    <col min="14" max="14" width="8.44140625" style="131" customWidth="1"/>
    <col min="15" max="15" width="9.44140625" style="126" customWidth="1"/>
    <col min="16" max="16384" width="9.109375" style="126"/>
  </cols>
  <sheetData>
    <row r="2" spans="1:15" ht="15" x14ac:dyDescent="0.25">
      <c r="A2" s="239" t="s">
        <v>57</v>
      </c>
      <c r="B2" s="239"/>
      <c r="C2" s="239"/>
      <c r="D2" s="239"/>
      <c r="E2" s="239"/>
      <c r="F2" s="239"/>
      <c r="G2" s="239"/>
      <c r="H2" s="239"/>
      <c r="I2" s="239"/>
      <c r="J2" s="239"/>
      <c r="K2" s="239"/>
      <c r="L2" s="239"/>
      <c r="M2" s="239"/>
      <c r="N2" s="239"/>
      <c r="O2" s="239"/>
    </row>
    <row r="4" spans="1:15" x14ac:dyDescent="0.25">
      <c r="A4" s="127" t="s">
        <v>0</v>
      </c>
      <c r="C4" s="129" t="s">
        <v>206</v>
      </c>
    </row>
    <row r="5" spans="1:15" ht="57.6" customHeight="1" x14ac:dyDescent="0.25">
      <c r="A5" s="127" t="s">
        <v>1</v>
      </c>
      <c r="C5" s="240" t="s">
        <v>34</v>
      </c>
      <c r="D5" s="240"/>
      <c r="E5" s="240"/>
      <c r="F5" s="240"/>
      <c r="G5" s="240"/>
      <c r="H5" s="240"/>
      <c r="I5" s="240"/>
      <c r="J5" s="240"/>
      <c r="K5" s="240"/>
      <c r="L5" s="240"/>
      <c r="M5" s="240"/>
      <c r="N5" s="240"/>
      <c r="O5" s="240"/>
    </row>
    <row r="6" spans="1:15" x14ac:dyDescent="0.25">
      <c r="A6" s="127" t="s">
        <v>2</v>
      </c>
      <c r="C6" s="132" t="s">
        <v>35</v>
      </c>
    </row>
    <row r="7" spans="1:15" x14ac:dyDescent="0.25">
      <c r="A7" s="127" t="s">
        <v>3</v>
      </c>
      <c r="C7" s="133" t="s">
        <v>36</v>
      </c>
    </row>
    <row r="8" spans="1:15" x14ac:dyDescent="0.25">
      <c r="A8" s="127" t="s">
        <v>62</v>
      </c>
      <c r="N8" s="135" t="s">
        <v>58</v>
      </c>
      <c r="O8" s="136">
        <f>O32</f>
        <v>34634.759999999995</v>
      </c>
    </row>
    <row r="9" spans="1:15" x14ac:dyDescent="0.25">
      <c r="A9" s="127" t="s">
        <v>63</v>
      </c>
    </row>
    <row r="10" spans="1:15" x14ac:dyDescent="0.25">
      <c r="A10" s="241" t="s">
        <v>4</v>
      </c>
      <c r="B10" s="243" t="s">
        <v>5</v>
      </c>
      <c r="C10" s="245" t="s">
        <v>6</v>
      </c>
      <c r="D10" s="241" t="s">
        <v>7</v>
      </c>
      <c r="E10" s="247" t="s">
        <v>8</v>
      </c>
      <c r="F10" s="247"/>
      <c r="G10" s="247"/>
      <c r="H10" s="247"/>
      <c r="I10" s="247"/>
      <c r="J10" s="248"/>
      <c r="K10" s="249" t="s">
        <v>9</v>
      </c>
      <c r="L10" s="247"/>
      <c r="M10" s="247"/>
      <c r="N10" s="247"/>
      <c r="O10" s="248"/>
    </row>
    <row r="11" spans="1:15" ht="78" customHeight="1" x14ac:dyDescent="0.25">
      <c r="A11" s="242"/>
      <c r="B11" s="244"/>
      <c r="C11" s="246"/>
      <c r="D11" s="242"/>
      <c r="E11" s="138" t="s">
        <v>10</v>
      </c>
      <c r="F11" s="138" t="s">
        <v>11</v>
      </c>
      <c r="G11" s="139" t="s">
        <v>12</v>
      </c>
      <c r="H11" s="139" t="s">
        <v>13</v>
      </c>
      <c r="I11" s="139" t="s">
        <v>14</v>
      </c>
      <c r="J11" s="139" t="s">
        <v>15</v>
      </c>
      <c r="K11" s="139" t="s">
        <v>16</v>
      </c>
      <c r="L11" s="139" t="s">
        <v>12</v>
      </c>
      <c r="M11" s="139" t="s">
        <v>13</v>
      </c>
      <c r="N11" s="139" t="s">
        <v>14</v>
      </c>
      <c r="O11" s="139" t="s">
        <v>17</v>
      </c>
    </row>
    <row r="12" spans="1:15" x14ac:dyDescent="0.25">
      <c r="A12" s="140"/>
      <c r="B12" s="141"/>
      <c r="C12" s="142"/>
      <c r="D12" s="140"/>
      <c r="E12" s="140"/>
      <c r="F12" s="143"/>
      <c r="G12" s="144"/>
      <c r="H12" s="144"/>
      <c r="I12" s="144"/>
      <c r="J12" s="144"/>
      <c r="K12" s="144"/>
      <c r="L12" s="144"/>
      <c r="M12" s="144"/>
      <c r="N12" s="144"/>
      <c r="O12" s="145"/>
    </row>
    <row r="13" spans="1:15" s="137" customFormat="1" x14ac:dyDescent="0.25">
      <c r="A13" s="146"/>
      <c r="B13" s="147" t="s">
        <v>59</v>
      </c>
      <c r="C13" s="148"/>
      <c r="D13" s="149"/>
      <c r="E13" s="150"/>
      <c r="F13" s="151"/>
      <c r="G13" s="152"/>
      <c r="H13" s="151"/>
      <c r="I13" s="151"/>
      <c r="J13" s="152"/>
      <c r="K13" s="152"/>
      <c r="L13" s="152"/>
      <c r="M13" s="152"/>
      <c r="N13" s="152"/>
      <c r="O13" s="152"/>
    </row>
    <row r="14" spans="1:15" s="137" customFormat="1" ht="39.6" x14ac:dyDescent="0.25">
      <c r="A14" s="146">
        <v>42</v>
      </c>
      <c r="B14" s="153" t="s">
        <v>19</v>
      </c>
      <c r="C14" s="154" t="s">
        <v>18</v>
      </c>
      <c r="D14" s="155">
        <v>-395.2</v>
      </c>
      <c r="E14" s="150">
        <v>1</v>
      </c>
      <c r="F14" s="151">
        <v>17</v>
      </c>
      <c r="G14" s="156">
        <f t="shared" ref="G14" si="0">ROUND(E14*F14,2)</f>
        <v>17</v>
      </c>
      <c r="H14" s="151">
        <v>2.3400000000000003</v>
      </c>
      <c r="I14" s="151">
        <f t="shared" ref="I14" si="1">ROUND(G14*0.05,2)</f>
        <v>0.85</v>
      </c>
      <c r="J14" s="156">
        <f t="shared" ref="J14" si="2">SUM(G14:I14)</f>
        <v>20.190000000000001</v>
      </c>
      <c r="K14" s="156">
        <f t="shared" ref="K14" si="3">ROUND(D14*E14,2)</f>
        <v>-395.2</v>
      </c>
      <c r="L14" s="156">
        <f t="shared" ref="L14" si="4">ROUND(D14*G14,2)</f>
        <v>-6718.4</v>
      </c>
      <c r="M14" s="156">
        <f t="shared" ref="M14" si="5">ROUND(D14*H14,2)</f>
        <v>-924.77</v>
      </c>
      <c r="N14" s="156">
        <f t="shared" ref="N14" si="6">ROUND(I14*D14,2)</f>
        <v>-335.92</v>
      </c>
      <c r="O14" s="156">
        <f t="shared" ref="O14" si="7">SUM(L14:N14)</f>
        <v>-7979.09</v>
      </c>
    </row>
    <row r="15" spans="1:15" s="137" customFormat="1" x14ac:dyDescent="0.25">
      <c r="A15" s="146"/>
      <c r="B15" s="147" t="s">
        <v>60</v>
      </c>
      <c r="C15" s="148"/>
      <c r="D15" s="149"/>
      <c r="E15" s="150"/>
      <c r="F15" s="151"/>
      <c r="G15" s="152"/>
      <c r="H15" s="151"/>
      <c r="I15" s="151"/>
      <c r="J15" s="152"/>
      <c r="K15" s="152"/>
      <c r="L15" s="152"/>
      <c r="M15" s="152"/>
      <c r="N15" s="152"/>
      <c r="O15" s="152"/>
    </row>
    <row r="16" spans="1:15" s="137" customFormat="1" ht="39.6" x14ac:dyDescent="0.25">
      <c r="A16" s="157" t="s">
        <v>61</v>
      </c>
      <c r="B16" s="158" t="s">
        <v>205</v>
      </c>
      <c r="C16" s="159" t="s">
        <v>18</v>
      </c>
      <c r="D16" s="160">
        <v>395.2</v>
      </c>
      <c r="E16" s="161">
        <v>0.5</v>
      </c>
      <c r="F16" s="162">
        <v>17</v>
      </c>
      <c r="G16" s="163">
        <f t="shared" ref="G16:G30" si="8">ROUND(E16*F16,2)</f>
        <v>8.5</v>
      </c>
      <c r="H16" s="162">
        <v>1.37</v>
      </c>
      <c r="I16" s="162">
        <v>0.21</v>
      </c>
      <c r="J16" s="163">
        <f t="shared" ref="J16:J30" si="9">SUM(G16:I16)</f>
        <v>10.080000000000002</v>
      </c>
      <c r="K16" s="163">
        <f t="shared" ref="K16:K30" si="10">ROUND(D16*E16,2)</f>
        <v>197.6</v>
      </c>
      <c r="L16" s="163">
        <f t="shared" ref="L16:L30" si="11">ROUND(D16*G16,2)</f>
        <v>3359.2</v>
      </c>
      <c r="M16" s="163">
        <f t="shared" ref="M16:M30" si="12">ROUND(D16*H16,2)</f>
        <v>541.41999999999996</v>
      </c>
      <c r="N16" s="163">
        <f t="shared" ref="N16:N30" si="13">ROUND(I16*D16,2)</f>
        <v>82.99</v>
      </c>
      <c r="O16" s="163">
        <f t="shared" ref="O16:O30" si="14">SUM(L16:N16)</f>
        <v>3983.6099999999997</v>
      </c>
    </row>
    <row r="17" spans="1:15" s="137" customFormat="1" x14ac:dyDescent="0.25">
      <c r="A17" s="146">
        <v>1</v>
      </c>
      <c r="B17" s="153" t="s">
        <v>27</v>
      </c>
      <c r="C17" s="154" t="s">
        <v>18</v>
      </c>
      <c r="D17" s="155">
        <v>395.2</v>
      </c>
      <c r="E17" s="164">
        <v>0.56000000000000005</v>
      </c>
      <c r="F17" s="164">
        <v>17</v>
      </c>
      <c r="G17" s="165">
        <f t="shared" si="8"/>
        <v>9.52</v>
      </c>
      <c r="H17" s="164">
        <v>0</v>
      </c>
      <c r="I17" s="164">
        <v>0.61</v>
      </c>
      <c r="J17" s="165">
        <f t="shared" si="9"/>
        <v>10.129999999999999</v>
      </c>
      <c r="K17" s="165">
        <f t="shared" si="10"/>
        <v>221.31</v>
      </c>
      <c r="L17" s="165">
        <f t="shared" si="11"/>
        <v>3762.3</v>
      </c>
      <c r="M17" s="165">
        <f t="shared" si="12"/>
        <v>0</v>
      </c>
      <c r="N17" s="165">
        <f t="shared" si="13"/>
        <v>241.07</v>
      </c>
      <c r="O17" s="165">
        <f t="shared" si="14"/>
        <v>4003.3700000000003</v>
      </c>
    </row>
    <row r="18" spans="1:15" s="137" customFormat="1" x14ac:dyDescent="0.25">
      <c r="A18" s="146">
        <v>2</v>
      </c>
      <c r="B18" s="166" t="s">
        <v>51</v>
      </c>
      <c r="C18" s="167" t="s">
        <v>52</v>
      </c>
      <c r="D18" s="167">
        <v>3</v>
      </c>
      <c r="E18" s="168">
        <v>0</v>
      </c>
      <c r="F18" s="164">
        <v>17</v>
      </c>
      <c r="G18" s="165">
        <f t="shared" si="8"/>
        <v>0</v>
      </c>
      <c r="H18" s="169">
        <v>0</v>
      </c>
      <c r="I18" s="169">
        <v>650.25</v>
      </c>
      <c r="J18" s="165">
        <f t="shared" si="9"/>
        <v>650.25</v>
      </c>
      <c r="K18" s="165">
        <f t="shared" si="10"/>
        <v>0</v>
      </c>
      <c r="L18" s="165">
        <f t="shared" si="11"/>
        <v>0</v>
      </c>
      <c r="M18" s="165">
        <f t="shared" si="12"/>
        <v>0</v>
      </c>
      <c r="N18" s="165">
        <f t="shared" si="13"/>
        <v>1950.75</v>
      </c>
      <c r="O18" s="165">
        <f t="shared" si="14"/>
        <v>1950.75</v>
      </c>
    </row>
    <row r="19" spans="1:15" s="137" customFormat="1" x14ac:dyDescent="0.25">
      <c r="A19" s="146">
        <v>3</v>
      </c>
      <c r="B19" s="153" t="s">
        <v>24</v>
      </c>
      <c r="C19" s="154" t="s">
        <v>18</v>
      </c>
      <c r="D19" s="155">
        <v>395.2</v>
      </c>
      <c r="E19" s="164">
        <v>0.15</v>
      </c>
      <c r="F19" s="164">
        <v>17</v>
      </c>
      <c r="G19" s="165">
        <f t="shared" si="8"/>
        <v>2.5499999999999998</v>
      </c>
      <c r="H19" s="164">
        <v>0.7</v>
      </c>
      <c r="I19" s="164">
        <v>0.87</v>
      </c>
      <c r="J19" s="165">
        <f t="shared" si="9"/>
        <v>4.12</v>
      </c>
      <c r="K19" s="165">
        <f t="shared" si="10"/>
        <v>59.28</v>
      </c>
      <c r="L19" s="165">
        <f t="shared" si="11"/>
        <v>1007.76</v>
      </c>
      <c r="M19" s="165">
        <f t="shared" si="12"/>
        <v>276.64</v>
      </c>
      <c r="N19" s="165">
        <f t="shared" si="13"/>
        <v>343.82</v>
      </c>
      <c r="O19" s="165">
        <f t="shared" si="14"/>
        <v>1628.22</v>
      </c>
    </row>
    <row r="20" spans="1:15" s="137" customFormat="1" x14ac:dyDescent="0.25">
      <c r="A20" s="146">
        <v>4</v>
      </c>
      <c r="B20" s="153" t="s">
        <v>25</v>
      </c>
      <c r="C20" s="154" t="s">
        <v>18</v>
      </c>
      <c r="D20" s="155">
        <v>46.23</v>
      </c>
      <c r="E20" s="164">
        <v>0.18</v>
      </c>
      <c r="F20" s="164">
        <v>17</v>
      </c>
      <c r="G20" s="165">
        <f t="shared" si="8"/>
        <v>3.06</v>
      </c>
      <c r="H20" s="164">
        <v>0.75</v>
      </c>
      <c r="I20" s="164">
        <v>0.19</v>
      </c>
      <c r="J20" s="165">
        <f t="shared" si="9"/>
        <v>4</v>
      </c>
      <c r="K20" s="165">
        <f t="shared" si="10"/>
        <v>8.32</v>
      </c>
      <c r="L20" s="165">
        <f t="shared" si="11"/>
        <v>141.46</v>
      </c>
      <c r="M20" s="165">
        <f t="shared" si="12"/>
        <v>34.67</v>
      </c>
      <c r="N20" s="165">
        <f t="shared" si="13"/>
        <v>8.7799999999999994</v>
      </c>
      <c r="O20" s="165">
        <f t="shared" si="14"/>
        <v>184.91</v>
      </c>
    </row>
    <row r="21" spans="1:15" s="137" customFormat="1" x14ac:dyDescent="0.25">
      <c r="A21" s="146">
        <v>5</v>
      </c>
      <c r="B21" s="153" t="s">
        <v>28</v>
      </c>
      <c r="C21" s="154" t="s">
        <v>18</v>
      </c>
      <c r="D21" s="155">
        <v>344.2</v>
      </c>
      <c r="E21" s="164">
        <v>0.75</v>
      </c>
      <c r="F21" s="164">
        <v>17</v>
      </c>
      <c r="G21" s="165">
        <f t="shared" si="8"/>
        <v>12.75</v>
      </c>
      <c r="H21" s="164">
        <v>6.4</v>
      </c>
      <c r="I21" s="164">
        <v>0.48</v>
      </c>
      <c r="J21" s="165">
        <f t="shared" si="9"/>
        <v>19.63</v>
      </c>
      <c r="K21" s="165">
        <f t="shared" si="10"/>
        <v>258.14999999999998</v>
      </c>
      <c r="L21" s="165">
        <f t="shared" si="11"/>
        <v>4388.55</v>
      </c>
      <c r="M21" s="165">
        <f t="shared" si="12"/>
        <v>2202.88</v>
      </c>
      <c r="N21" s="165">
        <f t="shared" si="13"/>
        <v>165.22</v>
      </c>
      <c r="O21" s="165">
        <f t="shared" si="14"/>
        <v>6756.6500000000005</v>
      </c>
    </row>
    <row r="22" spans="1:15" s="137" customFormat="1" x14ac:dyDescent="0.25">
      <c r="A22" s="146">
        <v>6</v>
      </c>
      <c r="B22" s="153" t="s">
        <v>26</v>
      </c>
      <c r="C22" s="154" t="s">
        <v>18</v>
      </c>
      <c r="D22" s="170">
        <v>51</v>
      </c>
      <c r="E22" s="164">
        <v>1.66</v>
      </c>
      <c r="F22" s="164">
        <v>17</v>
      </c>
      <c r="G22" s="165">
        <f t="shared" si="8"/>
        <v>28.22</v>
      </c>
      <c r="H22" s="164">
        <v>32.89</v>
      </c>
      <c r="I22" s="164">
        <v>0.57999999999999996</v>
      </c>
      <c r="J22" s="165">
        <f t="shared" si="9"/>
        <v>61.69</v>
      </c>
      <c r="K22" s="165">
        <f t="shared" si="10"/>
        <v>84.66</v>
      </c>
      <c r="L22" s="165">
        <f t="shared" si="11"/>
        <v>1439.22</v>
      </c>
      <c r="M22" s="165">
        <f t="shared" si="12"/>
        <v>1677.39</v>
      </c>
      <c r="N22" s="165">
        <f t="shared" si="13"/>
        <v>29.58</v>
      </c>
      <c r="O22" s="165">
        <f t="shared" si="14"/>
        <v>3146.19</v>
      </c>
    </row>
    <row r="23" spans="1:15" s="137" customFormat="1" x14ac:dyDescent="0.25">
      <c r="A23" s="146">
        <v>7</v>
      </c>
      <c r="B23" s="153" t="s">
        <v>29</v>
      </c>
      <c r="C23" s="154" t="s">
        <v>30</v>
      </c>
      <c r="D23" s="155">
        <v>51.33</v>
      </c>
      <c r="E23" s="164">
        <v>6.05</v>
      </c>
      <c r="F23" s="164">
        <v>17</v>
      </c>
      <c r="G23" s="165">
        <f t="shared" si="8"/>
        <v>102.85</v>
      </c>
      <c r="H23" s="164">
        <v>12.5</v>
      </c>
      <c r="I23" s="164">
        <v>5</v>
      </c>
      <c r="J23" s="165">
        <f t="shared" si="9"/>
        <v>120.35</v>
      </c>
      <c r="K23" s="165">
        <f t="shared" si="10"/>
        <v>310.55</v>
      </c>
      <c r="L23" s="165">
        <f t="shared" si="11"/>
        <v>5279.29</v>
      </c>
      <c r="M23" s="165">
        <f t="shared" si="12"/>
        <v>641.63</v>
      </c>
      <c r="N23" s="165">
        <f t="shared" si="13"/>
        <v>256.64999999999998</v>
      </c>
      <c r="O23" s="165">
        <f t="shared" si="14"/>
        <v>6177.57</v>
      </c>
    </row>
    <row r="24" spans="1:15" s="137" customFormat="1" ht="28.65" customHeight="1" x14ac:dyDescent="0.25">
      <c r="A24" s="146">
        <v>8</v>
      </c>
      <c r="B24" s="153" t="s">
        <v>31</v>
      </c>
      <c r="C24" s="154" t="s">
        <v>18</v>
      </c>
      <c r="D24" s="155">
        <v>395.2</v>
      </c>
      <c r="E24" s="164">
        <v>0.1</v>
      </c>
      <c r="F24" s="164">
        <v>17</v>
      </c>
      <c r="G24" s="165">
        <f t="shared" si="8"/>
        <v>1.7</v>
      </c>
      <c r="H24" s="164">
        <v>1.18</v>
      </c>
      <c r="I24" s="164">
        <v>0.1</v>
      </c>
      <c r="J24" s="165">
        <f t="shared" si="9"/>
        <v>2.98</v>
      </c>
      <c r="K24" s="165">
        <f t="shared" si="10"/>
        <v>39.520000000000003</v>
      </c>
      <c r="L24" s="165">
        <f t="shared" si="11"/>
        <v>671.84</v>
      </c>
      <c r="M24" s="165">
        <f t="shared" si="12"/>
        <v>466.34</v>
      </c>
      <c r="N24" s="165">
        <f t="shared" si="13"/>
        <v>39.520000000000003</v>
      </c>
      <c r="O24" s="165">
        <f t="shared" si="14"/>
        <v>1177.7</v>
      </c>
    </row>
    <row r="25" spans="1:15" s="137" customFormat="1" ht="26.4" x14ac:dyDescent="0.25">
      <c r="A25" s="146">
        <v>9</v>
      </c>
      <c r="B25" s="153" t="s">
        <v>32</v>
      </c>
      <c r="C25" s="154" t="s">
        <v>18</v>
      </c>
      <c r="D25" s="155">
        <v>395.2</v>
      </c>
      <c r="E25" s="164">
        <v>0.4</v>
      </c>
      <c r="F25" s="164">
        <v>17</v>
      </c>
      <c r="G25" s="165">
        <f t="shared" si="8"/>
        <v>6.8</v>
      </c>
      <c r="H25" s="164">
        <v>3.86</v>
      </c>
      <c r="I25" s="164">
        <v>0.14000000000000001</v>
      </c>
      <c r="J25" s="165">
        <f t="shared" si="9"/>
        <v>10.8</v>
      </c>
      <c r="K25" s="165">
        <f t="shared" si="10"/>
        <v>158.08000000000001</v>
      </c>
      <c r="L25" s="165">
        <f t="shared" si="11"/>
        <v>2687.36</v>
      </c>
      <c r="M25" s="165">
        <f t="shared" si="12"/>
        <v>1525.47</v>
      </c>
      <c r="N25" s="165">
        <f t="shared" si="13"/>
        <v>55.33</v>
      </c>
      <c r="O25" s="165">
        <f t="shared" si="14"/>
        <v>4268.16</v>
      </c>
    </row>
    <row r="26" spans="1:15" s="137" customFormat="1" x14ac:dyDescent="0.25">
      <c r="A26" s="146">
        <v>10</v>
      </c>
      <c r="B26" s="153" t="s">
        <v>33</v>
      </c>
      <c r="C26" s="154" t="s">
        <v>18</v>
      </c>
      <c r="D26" s="155">
        <v>395.2</v>
      </c>
      <c r="E26" s="164">
        <v>0</v>
      </c>
      <c r="F26" s="164">
        <v>17</v>
      </c>
      <c r="G26" s="165">
        <f t="shared" si="8"/>
        <v>0</v>
      </c>
      <c r="H26" s="164">
        <v>0.56000000000000005</v>
      </c>
      <c r="I26" s="164">
        <v>0</v>
      </c>
      <c r="J26" s="165">
        <f t="shared" si="9"/>
        <v>0.56000000000000005</v>
      </c>
      <c r="K26" s="165">
        <f t="shared" si="10"/>
        <v>0</v>
      </c>
      <c r="L26" s="165">
        <f t="shared" si="11"/>
        <v>0</v>
      </c>
      <c r="M26" s="165">
        <f t="shared" si="12"/>
        <v>221.31</v>
      </c>
      <c r="N26" s="165">
        <f t="shared" si="13"/>
        <v>0</v>
      </c>
      <c r="O26" s="165">
        <f t="shared" si="14"/>
        <v>221.31</v>
      </c>
    </row>
    <row r="27" spans="1:15" s="137" customFormat="1" x14ac:dyDescent="0.25">
      <c r="A27" s="146">
        <v>11</v>
      </c>
      <c r="B27" s="153" t="s">
        <v>65</v>
      </c>
      <c r="C27" s="154" t="s">
        <v>20</v>
      </c>
      <c r="D27" s="155">
        <v>37.799999999999997</v>
      </c>
      <c r="E27" s="164">
        <v>1.5</v>
      </c>
      <c r="F27" s="164">
        <v>17</v>
      </c>
      <c r="G27" s="165">
        <f t="shared" si="8"/>
        <v>25.5</v>
      </c>
      <c r="H27" s="164">
        <v>103</v>
      </c>
      <c r="I27" s="164">
        <v>1.5</v>
      </c>
      <c r="J27" s="165">
        <f t="shared" si="9"/>
        <v>130</v>
      </c>
      <c r="K27" s="165">
        <f t="shared" si="10"/>
        <v>56.7</v>
      </c>
      <c r="L27" s="165">
        <f t="shared" si="11"/>
        <v>963.9</v>
      </c>
      <c r="M27" s="165">
        <f t="shared" si="12"/>
        <v>3893.4</v>
      </c>
      <c r="N27" s="165">
        <f t="shared" si="13"/>
        <v>56.7</v>
      </c>
      <c r="O27" s="165">
        <f t="shared" si="14"/>
        <v>4914</v>
      </c>
    </row>
    <row r="28" spans="1:15" s="137" customFormat="1" ht="26.4" x14ac:dyDescent="0.25">
      <c r="A28" s="146">
        <v>12</v>
      </c>
      <c r="B28" s="153" t="s">
        <v>53</v>
      </c>
      <c r="C28" s="154" t="s">
        <v>18</v>
      </c>
      <c r="D28" s="154">
        <v>1</v>
      </c>
      <c r="E28" s="164">
        <v>18.823529411764707</v>
      </c>
      <c r="F28" s="164">
        <v>17</v>
      </c>
      <c r="G28" s="165">
        <f t="shared" si="8"/>
        <v>320</v>
      </c>
      <c r="H28" s="164">
        <v>75</v>
      </c>
      <c r="I28" s="164">
        <v>0.3</v>
      </c>
      <c r="J28" s="165">
        <f t="shared" si="9"/>
        <v>395.3</v>
      </c>
      <c r="K28" s="165">
        <f t="shared" si="10"/>
        <v>18.82</v>
      </c>
      <c r="L28" s="165">
        <f t="shared" si="11"/>
        <v>320</v>
      </c>
      <c r="M28" s="165">
        <f t="shared" si="12"/>
        <v>75</v>
      </c>
      <c r="N28" s="165">
        <f t="shared" si="13"/>
        <v>0.3</v>
      </c>
      <c r="O28" s="165">
        <f t="shared" si="14"/>
        <v>395.3</v>
      </c>
    </row>
    <row r="29" spans="1:15" s="137" customFormat="1" x14ac:dyDescent="0.25">
      <c r="A29" s="146">
        <v>13</v>
      </c>
      <c r="B29" s="153" t="s">
        <v>54</v>
      </c>
      <c r="C29" s="154" t="s">
        <v>55</v>
      </c>
      <c r="D29" s="155">
        <v>8.56</v>
      </c>
      <c r="E29" s="164">
        <v>5.026470588235294</v>
      </c>
      <c r="F29" s="164">
        <v>17</v>
      </c>
      <c r="G29" s="165">
        <f t="shared" si="8"/>
        <v>85.45</v>
      </c>
      <c r="H29" s="164">
        <v>230.18</v>
      </c>
      <c r="I29" s="164">
        <v>2</v>
      </c>
      <c r="J29" s="165">
        <f t="shared" si="9"/>
        <v>317.63</v>
      </c>
      <c r="K29" s="165">
        <f t="shared" si="10"/>
        <v>43.03</v>
      </c>
      <c r="L29" s="165">
        <f t="shared" si="11"/>
        <v>731.45</v>
      </c>
      <c r="M29" s="165">
        <f t="shared" si="12"/>
        <v>1970.34</v>
      </c>
      <c r="N29" s="165">
        <f t="shared" si="13"/>
        <v>17.12</v>
      </c>
      <c r="O29" s="165">
        <f t="shared" si="14"/>
        <v>2718.91</v>
      </c>
    </row>
    <row r="30" spans="1:15" s="137" customFormat="1" x14ac:dyDescent="0.25">
      <c r="A30" s="146">
        <v>14</v>
      </c>
      <c r="B30" s="153" t="s">
        <v>56</v>
      </c>
      <c r="C30" s="154" t="s">
        <v>55</v>
      </c>
      <c r="D30" s="170">
        <v>24</v>
      </c>
      <c r="E30" s="164">
        <v>1.3705882352941177</v>
      </c>
      <c r="F30" s="164">
        <v>17</v>
      </c>
      <c r="G30" s="165">
        <f t="shared" si="8"/>
        <v>23.3</v>
      </c>
      <c r="H30" s="164">
        <v>0</v>
      </c>
      <c r="I30" s="164">
        <v>22</v>
      </c>
      <c r="J30" s="165">
        <f t="shared" si="9"/>
        <v>45.3</v>
      </c>
      <c r="K30" s="165">
        <f t="shared" si="10"/>
        <v>32.89</v>
      </c>
      <c r="L30" s="165">
        <f t="shared" si="11"/>
        <v>559.20000000000005</v>
      </c>
      <c r="M30" s="165">
        <f t="shared" si="12"/>
        <v>0</v>
      </c>
      <c r="N30" s="165">
        <f t="shared" si="13"/>
        <v>528</v>
      </c>
      <c r="O30" s="165">
        <f t="shared" si="14"/>
        <v>1087.2</v>
      </c>
    </row>
    <row r="31" spans="1:15" s="178" customFormat="1" x14ac:dyDescent="0.25">
      <c r="A31" s="171"/>
      <c r="B31" s="172"/>
      <c r="C31" s="173"/>
      <c r="D31" s="171"/>
      <c r="E31" s="171"/>
      <c r="F31" s="174"/>
      <c r="G31" s="175"/>
      <c r="H31" s="175"/>
      <c r="I31" s="175"/>
      <c r="J31" s="175"/>
      <c r="K31" s="175"/>
      <c r="L31" s="175"/>
      <c r="M31" s="175"/>
      <c r="N31" s="175"/>
      <c r="O31" s="176"/>
    </row>
    <row r="32" spans="1:15" x14ac:dyDescent="0.25">
      <c r="J32" s="135" t="s">
        <v>21</v>
      </c>
      <c r="K32" s="175">
        <f>SUM(K14:K31)</f>
        <v>1093.7100000000003</v>
      </c>
      <c r="L32" s="175">
        <f>SUM(L14:L31)</f>
        <v>18593.130000000005</v>
      </c>
      <c r="M32" s="175">
        <f>SUM(M14:M31)</f>
        <v>12601.720000000001</v>
      </c>
      <c r="N32" s="175">
        <f>SUM(N14:N31)</f>
        <v>3439.91</v>
      </c>
      <c r="O32" s="176">
        <f>SUM(O14:O31)</f>
        <v>34634.759999999995</v>
      </c>
    </row>
    <row r="33" spans="1:29" x14ac:dyDescent="0.25">
      <c r="J33" s="135"/>
      <c r="K33" s="179"/>
      <c r="L33" s="179"/>
      <c r="M33" s="179"/>
      <c r="N33" s="179"/>
      <c r="O33" s="177"/>
    </row>
    <row r="34" spans="1:29" x14ac:dyDescent="0.25">
      <c r="B34" s="180" t="s">
        <v>22</v>
      </c>
      <c r="E34" s="127"/>
    </row>
    <row r="35" spans="1:29" x14ac:dyDescent="0.25">
      <c r="E35" s="127"/>
    </row>
    <row r="36" spans="1:29" s="129" customFormat="1" x14ac:dyDescent="0.25">
      <c r="A36" s="130"/>
      <c r="B36" s="180" t="s">
        <v>23</v>
      </c>
      <c r="C36" s="134"/>
      <c r="D36" s="130"/>
      <c r="E36" s="127"/>
      <c r="G36" s="131"/>
      <c r="H36" s="131"/>
      <c r="I36" s="131"/>
      <c r="J36" s="131"/>
      <c r="K36" s="131"/>
      <c r="L36" s="131"/>
      <c r="M36" s="131"/>
      <c r="N36" s="131"/>
      <c r="O36" s="126"/>
      <c r="P36" s="126"/>
      <c r="Q36" s="126"/>
      <c r="R36" s="126"/>
      <c r="S36" s="126"/>
      <c r="T36" s="126"/>
      <c r="U36" s="126"/>
      <c r="V36" s="126"/>
      <c r="W36" s="126"/>
      <c r="X36" s="126"/>
      <c r="Y36" s="126"/>
      <c r="Z36" s="126"/>
      <c r="AA36" s="126"/>
      <c r="AB36" s="126"/>
      <c r="AC36" s="126"/>
    </row>
    <row r="37" spans="1:29" s="129" customFormat="1" x14ac:dyDescent="0.25">
      <c r="A37" s="130"/>
      <c r="B37" s="128"/>
      <c r="C37" s="134"/>
      <c r="D37" s="130"/>
      <c r="E37" s="127"/>
      <c r="G37" s="131"/>
      <c r="H37" s="131"/>
      <c r="I37" s="131"/>
      <c r="J37" s="131"/>
      <c r="K37" s="131"/>
      <c r="L37" s="131"/>
      <c r="M37" s="131"/>
      <c r="N37" s="131"/>
      <c r="O37" s="126"/>
      <c r="P37" s="126"/>
      <c r="Q37" s="126"/>
      <c r="R37" s="126"/>
      <c r="S37" s="126"/>
      <c r="T37" s="126"/>
      <c r="U37" s="126"/>
      <c r="V37" s="126"/>
      <c r="W37" s="126"/>
      <c r="X37" s="126"/>
      <c r="Y37" s="126"/>
      <c r="Z37" s="126"/>
      <c r="AA37" s="126"/>
      <c r="AB37" s="126"/>
      <c r="AC37" s="126"/>
    </row>
  </sheetData>
  <mergeCells count="8">
    <mergeCell ref="A2:O2"/>
    <mergeCell ref="C5:O5"/>
    <mergeCell ref="A10:A11"/>
    <mergeCell ref="B10:B11"/>
    <mergeCell ref="C10:C11"/>
    <mergeCell ref="D10:D11"/>
    <mergeCell ref="E10:J10"/>
    <mergeCell ref="K10:O10"/>
  </mergeCells>
  <pageMargins left="0.39370078740157499" right="0.35433070866141703" top="1.02362204724409" bottom="0.39370078740157499" header="0.511811023622047" footer="0.15748031496063"/>
  <pageSetup paperSize="9" scale="99" orientation="landscape" horizontalDpi="4294967292" verticalDpi="36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18EE0-0E1D-479C-A95A-A6ACE1B1C489}">
  <dimension ref="A2:AD22"/>
  <sheetViews>
    <sheetView zoomScaleNormal="100" zoomScaleSheetLayoutView="70" workbookViewId="0">
      <selection activeCell="B14" sqref="B14"/>
    </sheetView>
  </sheetViews>
  <sheetFormatPr defaultColWidth="9.109375" defaultRowHeight="13.2" x14ac:dyDescent="0.25"/>
  <cols>
    <col min="1" max="1" width="5.6640625" style="2" customWidth="1"/>
    <col min="2" max="2" width="38.88671875" style="1" customWidth="1"/>
    <col min="3" max="3" width="6" style="7" customWidth="1"/>
    <col min="4" max="4" width="6.88671875" style="2" customWidth="1"/>
    <col min="5" max="5" width="6.33203125" style="2" customWidth="1"/>
    <col min="6" max="6" width="6.44140625" style="3" customWidth="1"/>
    <col min="7" max="7" width="6.44140625" style="4" customWidth="1"/>
    <col min="8" max="8" width="8" style="4" customWidth="1"/>
    <col min="9" max="9" width="6.33203125" style="4" customWidth="1"/>
    <col min="10" max="10" width="7.6640625" style="4" customWidth="1"/>
    <col min="11" max="11" width="8.44140625" style="4" customWidth="1"/>
    <col min="12" max="12" width="9.88671875" style="4" customWidth="1"/>
    <col min="13" max="13" width="9.33203125" style="4" bestFit="1" customWidth="1"/>
    <col min="14" max="14" width="8.44140625" style="4" customWidth="1"/>
    <col min="15" max="15" width="9.44140625" style="5" customWidth="1"/>
    <col min="16" max="16384" width="9.109375" style="5"/>
  </cols>
  <sheetData>
    <row r="2" spans="1:17" ht="15" x14ac:dyDescent="0.25">
      <c r="A2" s="250" t="s">
        <v>69</v>
      </c>
      <c r="B2" s="250"/>
      <c r="C2" s="250"/>
      <c r="D2" s="250"/>
      <c r="E2" s="250"/>
      <c r="F2" s="250"/>
      <c r="G2" s="250"/>
      <c r="H2" s="250"/>
      <c r="I2" s="250"/>
      <c r="J2" s="250"/>
      <c r="K2" s="250"/>
      <c r="L2" s="250"/>
      <c r="M2" s="250"/>
      <c r="N2" s="250"/>
      <c r="O2" s="250"/>
    </row>
    <row r="4" spans="1:17" ht="11.4" customHeight="1" x14ac:dyDescent="0.25">
      <c r="A4" s="17" t="s">
        <v>0</v>
      </c>
      <c r="C4" s="3" t="s">
        <v>201</v>
      </c>
    </row>
    <row r="5" spans="1:17" ht="61.35" customHeight="1" x14ac:dyDescent="0.25">
      <c r="A5" s="17" t="s">
        <v>1</v>
      </c>
      <c r="C5" s="251" t="s">
        <v>34</v>
      </c>
      <c r="D5" s="251"/>
      <c r="E5" s="251"/>
      <c r="F5" s="251"/>
      <c r="G5" s="251"/>
      <c r="H5" s="251"/>
      <c r="I5" s="251"/>
      <c r="J5" s="251"/>
      <c r="K5" s="251"/>
      <c r="L5" s="251"/>
      <c r="M5" s="251"/>
      <c r="N5" s="251"/>
      <c r="O5" s="251"/>
    </row>
    <row r="6" spans="1:17" x14ac:dyDescent="0.25">
      <c r="A6" s="17" t="s">
        <v>2</v>
      </c>
      <c r="C6" s="63" t="s">
        <v>35</v>
      </c>
    </row>
    <row r="7" spans="1:17" x14ac:dyDescent="0.25">
      <c r="A7" s="17" t="s">
        <v>3</v>
      </c>
      <c r="C7" s="6" t="s">
        <v>36</v>
      </c>
    </row>
    <row r="8" spans="1:17" x14ac:dyDescent="0.25">
      <c r="A8" s="17" t="s">
        <v>62</v>
      </c>
      <c r="N8" s="12" t="s">
        <v>58</v>
      </c>
      <c r="O8" s="64">
        <f>O17</f>
        <v>61472.1</v>
      </c>
    </row>
    <row r="9" spans="1:17" x14ac:dyDescent="0.25">
      <c r="A9" s="17" t="s">
        <v>192</v>
      </c>
    </row>
    <row r="10" spans="1:17" x14ac:dyDescent="0.25">
      <c r="A10" s="252" t="s">
        <v>4</v>
      </c>
      <c r="B10" s="254" t="s">
        <v>5</v>
      </c>
      <c r="C10" s="256" t="s">
        <v>6</v>
      </c>
      <c r="D10" s="252" t="s">
        <v>7</v>
      </c>
      <c r="E10" s="258" t="s">
        <v>8</v>
      </c>
      <c r="F10" s="258"/>
      <c r="G10" s="258"/>
      <c r="H10" s="258"/>
      <c r="I10" s="258"/>
      <c r="J10" s="259"/>
      <c r="K10" s="260" t="s">
        <v>9</v>
      </c>
      <c r="L10" s="258"/>
      <c r="M10" s="258"/>
      <c r="N10" s="258"/>
      <c r="O10" s="259"/>
    </row>
    <row r="11" spans="1:17" ht="80.400000000000006" x14ac:dyDescent="0.25">
      <c r="A11" s="253"/>
      <c r="B11" s="255"/>
      <c r="C11" s="257"/>
      <c r="D11" s="253"/>
      <c r="E11" s="9" t="s">
        <v>10</v>
      </c>
      <c r="F11" s="9" t="s">
        <v>11</v>
      </c>
      <c r="G11" s="10" t="s">
        <v>12</v>
      </c>
      <c r="H11" s="10" t="s">
        <v>13</v>
      </c>
      <c r="I11" s="10" t="s">
        <v>14</v>
      </c>
      <c r="J11" s="10" t="s">
        <v>15</v>
      </c>
      <c r="K11" s="10" t="s">
        <v>16</v>
      </c>
      <c r="L11" s="10" t="s">
        <v>12</v>
      </c>
      <c r="M11" s="10" t="s">
        <v>13</v>
      </c>
      <c r="N11" s="10" t="s">
        <v>14</v>
      </c>
      <c r="O11" s="10" t="s">
        <v>17</v>
      </c>
    </row>
    <row r="12" spans="1:17" x14ac:dyDescent="0.25">
      <c r="A12" s="37"/>
      <c r="B12" s="38"/>
      <c r="C12" s="39"/>
      <c r="D12" s="37"/>
      <c r="E12" s="37"/>
      <c r="F12" s="40"/>
      <c r="G12" s="41"/>
      <c r="H12" s="41"/>
      <c r="I12" s="41"/>
      <c r="J12" s="41"/>
      <c r="K12" s="41"/>
      <c r="L12" s="41"/>
      <c r="M12" s="41"/>
      <c r="N12" s="41"/>
      <c r="O12" s="42"/>
    </row>
    <row r="13" spans="1:17" s="8" customFormat="1" x14ac:dyDescent="0.25">
      <c r="A13" s="43"/>
      <c r="B13" s="44" t="s">
        <v>213</v>
      </c>
      <c r="C13" s="45"/>
      <c r="D13" s="46"/>
      <c r="E13" s="47"/>
      <c r="F13" s="48"/>
      <c r="G13" s="49"/>
      <c r="H13" s="48"/>
      <c r="I13" s="48"/>
      <c r="J13" s="49"/>
      <c r="K13" s="49"/>
      <c r="L13" s="49"/>
      <c r="M13" s="49"/>
      <c r="N13" s="49"/>
      <c r="O13" s="49"/>
    </row>
    <row r="14" spans="1:17" s="18" customFormat="1" x14ac:dyDescent="0.25">
      <c r="A14" s="50">
        <v>1</v>
      </c>
      <c r="B14" s="53" t="s">
        <v>66</v>
      </c>
      <c r="C14" s="54" t="s">
        <v>20</v>
      </c>
      <c r="D14" s="56">
        <v>291</v>
      </c>
      <c r="E14" s="47">
        <v>1.05</v>
      </c>
      <c r="F14" s="48">
        <v>17</v>
      </c>
      <c r="G14" s="52">
        <f t="shared" ref="G14:G15" si="0">ROUND(E14*F14,2)</f>
        <v>17.850000000000001</v>
      </c>
      <c r="H14" s="48">
        <v>95.5</v>
      </c>
      <c r="I14" s="48">
        <v>2.15</v>
      </c>
      <c r="J14" s="52">
        <f t="shared" ref="J14:J15" si="1">SUM(G14:I14)</f>
        <v>115.5</v>
      </c>
      <c r="K14" s="52">
        <f t="shared" ref="K14:K15" si="2">ROUND(D14*E14,2)</f>
        <v>305.55</v>
      </c>
      <c r="L14" s="52">
        <f t="shared" ref="L14:L15" si="3">ROUND(D14*G14,2)</f>
        <v>5194.3500000000004</v>
      </c>
      <c r="M14" s="52">
        <f t="shared" ref="M14:M15" si="4">ROUND(D14*H14,2)</f>
        <v>27790.5</v>
      </c>
      <c r="N14" s="52">
        <f t="shared" ref="N14:N15" si="5">ROUND(I14*D14,2)</f>
        <v>625.65</v>
      </c>
      <c r="O14" s="52">
        <f t="shared" ref="O14:O15" si="6">SUM(L14:N14)</f>
        <v>33610.5</v>
      </c>
    </row>
    <row r="15" spans="1:17" s="18" customFormat="1" x14ac:dyDescent="0.25">
      <c r="A15" s="50">
        <v>2</v>
      </c>
      <c r="B15" s="35" t="s">
        <v>67</v>
      </c>
      <c r="C15" s="36" t="s">
        <v>20</v>
      </c>
      <c r="D15" s="56">
        <v>190</v>
      </c>
      <c r="E15" s="51">
        <v>1.42</v>
      </c>
      <c r="F15" s="48">
        <v>17</v>
      </c>
      <c r="G15" s="52">
        <f t="shared" si="0"/>
        <v>24.14</v>
      </c>
      <c r="H15" s="73">
        <v>120.35</v>
      </c>
      <c r="I15" s="73">
        <v>2.15</v>
      </c>
      <c r="J15" s="52">
        <f t="shared" si="1"/>
        <v>146.64000000000001</v>
      </c>
      <c r="K15" s="52">
        <f t="shared" si="2"/>
        <v>269.8</v>
      </c>
      <c r="L15" s="52">
        <f t="shared" si="3"/>
        <v>4586.6000000000004</v>
      </c>
      <c r="M15" s="52">
        <f t="shared" si="4"/>
        <v>22866.5</v>
      </c>
      <c r="N15" s="52">
        <f t="shared" si="5"/>
        <v>408.5</v>
      </c>
      <c r="O15" s="52">
        <f t="shared" si="6"/>
        <v>27861.599999999999</v>
      </c>
      <c r="Q15" s="76"/>
    </row>
    <row r="16" spans="1:17" s="11" customFormat="1" x14ac:dyDescent="0.25">
      <c r="A16" s="57"/>
      <c r="B16" s="58"/>
      <c r="C16" s="59"/>
      <c r="D16" s="57"/>
      <c r="E16" s="57"/>
      <c r="F16" s="60"/>
      <c r="G16" s="61"/>
      <c r="H16" s="61"/>
      <c r="I16" s="61"/>
      <c r="J16" s="61"/>
      <c r="K16" s="61"/>
      <c r="L16" s="61"/>
      <c r="M16" s="61"/>
      <c r="N16" s="61"/>
      <c r="O16" s="62"/>
    </row>
    <row r="17" spans="1:30" x14ac:dyDescent="0.25">
      <c r="J17" s="12" t="s">
        <v>21</v>
      </c>
      <c r="K17" s="13">
        <f>SUM(K13:K16)</f>
        <v>575.35</v>
      </c>
      <c r="L17" s="13">
        <f>SUM(L13:L16)</f>
        <v>9780.9500000000007</v>
      </c>
      <c r="M17" s="13">
        <f>SUM(M13:M16)</f>
        <v>50657</v>
      </c>
      <c r="N17" s="13">
        <f>SUM(N13:N16)</f>
        <v>1034.1500000000001</v>
      </c>
      <c r="O17" s="13">
        <f>SUM(O13:O16)</f>
        <v>61472.1</v>
      </c>
    </row>
    <row r="18" spans="1:30" x14ac:dyDescent="0.25">
      <c r="J18" s="12"/>
      <c r="K18" s="14"/>
      <c r="L18" s="14"/>
      <c r="M18" s="14"/>
      <c r="N18" s="14"/>
      <c r="O18" s="15"/>
    </row>
    <row r="19" spans="1:30" x14ac:dyDescent="0.25">
      <c r="B19" s="16" t="s">
        <v>22</v>
      </c>
      <c r="E19" s="17"/>
    </row>
    <row r="20" spans="1:30" x14ac:dyDescent="0.25">
      <c r="E20" s="17"/>
    </row>
    <row r="21" spans="1:30" s="3" customFormat="1" x14ac:dyDescent="0.25">
      <c r="A21" s="2"/>
      <c r="B21" s="16" t="s">
        <v>23</v>
      </c>
      <c r="C21" s="7"/>
      <c r="D21" s="2"/>
      <c r="E21" s="17"/>
      <c r="G21" s="4"/>
      <c r="H21" s="4"/>
      <c r="I21" s="4"/>
      <c r="J21" s="4"/>
      <c r="K21" s="4"/>
      <c r="L21" s="4"/>
      <c r="M21" s="4"/>
      <c r="N21" s="4"/>
      <c r="O21" s="5"/>
      <c r="P21" s="5"/>
      <c r="Q21" s="5"/>
      <c r="R21" s="5"/>
      <c r="S21" s="5"/>
      <c r="T21" s="5"/>
      <c r="U21" s="5"/>
      <c r="V21" s="5"/>
      <c r="W21" s="5"/>
      <c r="X21" s="5"/>
      <c r="Y21" s="5"/>
      <c r="Z21" s="5"/>
      <c r="AA21" s="5"/>
      <c r="AB21" s="5"/>
      <c r="AC21" s="5"/>
      <c r="AD21" s="5"/>
    </row>
    <row r="22" spans="1:30" s="3" customFormat="1" x14ac:dyDescent="0.25">
      <c r="A22" s="2"/>
      <c r="B22" s="1"/>
      <c r="C22" s="7"/>
      <c r="D22" s="2"/>
      <c r="E22" s="17"/>
      <c r="G22" s="4"/>
      <c r="H22" s="4"/>
      <c r="I22" s="4"/>
      <c r="J22" s="4"/>
      <c r="K22" s="4"/>
      <c r="L22" s="4"/>
      <c r="M22" s="4"/>
      <c r="N22" s="4"/>
      <c r="O22" s="5"/>
      <c r="P22" s="5"/>
      <c r="Q22" s="5"/>
      <c r="R22" s="5"/>
      <c r="S22" s="5"/>
      <c r="T22" s="5"/>
      <c r="U22" s="5"/>
      <c r="V22" s="5"/>
      <c r="W22" s="5"/>
      <c r="X22" s="5"/>
      <c r="Y22" s="5"/>
      <c r="Z22" s="5"/>
      <c r="AA22" s="5"/>
      <c r="AB22" s="5"/>
      <c r="AC22" s="5"/>
      <c r="AD22" s="5"/>
    </row>
  </sheetData>
  <mergeCells count="8">
    <mergeCell ref="A2:O2"/>
    <mergeCell ref="C5:O5"/>
    <mergeCell ref="A10:A11"/>
    <mergeCell ref="B10:B11"/>
    <mergeCell ref="C10:C11"/>
    <mergeCell ref="D10:D11"/>
    <mergeCell ref="E10:J10"/>
    <mergeCell ref="K10:O10"/>
  </mergeCells>
  <pageMargins left="0.39370078740157499" right="0.35433070866141703" top="1.02362204724409" bottom="0.39370078740157499" header="0.511811023622047" footer="0.15748031496063"/>
  <pageSetup paperSize="9" scale="99" orientation="landscape" horizontalDpi="4294967292" verticalDpi="360"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83A7-8A2D-45D7-BB5A-756D41714825}">
  <dimension ref="A2:AD43"/>
  <sheetViews>
    <sheetView topLeftCell="A7" zoomScale="95" zoomScaleNormal="95" zoomScaleSheetLayoutView="70" workbookViewId="0">
      <selection activeCell="P7" sqref="P1:Q1048576"/>
    </sheetView>
  </sheetViews>
  <sheetFormatPr defaultColWidth="9.109375" defaultRowHeight="13.2" x14ac:dyDescent="0.25"/>
  <cols>
    <col min="1" max="1" width="5.6640625" style="2" customWidth="1"/>
    <col min="2" max="2" width="38.88671875" style="1" customWidth="1"/>
    <col min="3" max="3" width="6" style="7" customWidth="1"/>
    <col min="4" max="4" width="6.88671875" style="2" customWidth="1"/>
    <col min="5" max="5" width="6.33203125" style="2" customWidth="1"/>
    <col min="6" max="6" width="6.44140625" style="3" customWidth="1"/>
    <col min="7" max="7" width="7" style="4" bestFit="1" customWidth="1"/>
    <col min="8" max="8" width="8" style="4" customWidth="1"/>
    <col min="9" max="9" width="7" style="4" bestFit="1" customWidth="1"/>
    <col min="10" max="10" width="7.6640625" style="4" customWidth="1"/>
    <col min="11" max="11" width="8.44140625" style="4" customWidth="1"/>
    <col min="12" max="12" width="9.88671875" style="4" customWidth="1"/>
    <col min="13" max="13" width="9.33203125" style="4" bestFit="1" customWidth="1"/>
    <col min="14" max="14" width="8.44140625" style="4" customWidth="1"/>
    <col min="15" max="15" width="9.44140625" style="5" customWidth="1"/>
    <col min="16" max="16384" width="9.109375" style="5"/>
  </cols>
  <sheetData>
    <row r="2" spans="1:17" ht="15" x14ac:dyDescent="0.25">
      <c r="A2" s="250" t="s">
        <v>68</v>
      </c>
      <c r="B2" s="250"/>
      <c r="C2" s="250"/>
      <c r="D2" s="250"/>
      <c r="E2" s="250"/>
      <c r="F2" s="250"/>
      <c r="G2" s="250"/>
      <c r="H2" s="250"/>
      <c r="I2" s="250"/>
      <c r="J2" s="250"/>
      <c r="K2" s="250"/>
      <c r="L2" s="250"/>
      <c r="M2" s="250"/>
      <c r="N2" s="250"/>
      <c r="O2" s="250"/>
    </row>
    <row r="4" spans="1:17" ht="11.4" customHeight="1" x14ac:dyDescent="0.25">
      <c r="A4" s="17" t="s">
        <v>0</v>
      </c>
      <c r="C4" s="3" t="s">
        <v>201</v>
      </c>
    </row>
    <row r="5" spans="1:17" ht="61.35" customHeight="1" x14ac:dyDescent="0.25">
      <c r="A5" s="17" t="s">
        <v>1</v>
      </c>
      <c r="C5" s="251" t="s">
        <v>34</v>
      </c>
      <c r="D5" s="251"/>
      <c r="E5" s="251"/>
      <c r="F5" s="251"/>
      <c r="G5" s="251"/>
      <c r="H5" s="251"/>
      <c r="I5" s="251"/>
      <c r="J5" s="251"/>
      <c r="K5" s="251"/>
      <c r="L5" s="251"/>
      <c r="M5" s="251"/>
      <c r="N5" s="251"/>
      <c r="O5" s="251"/>
    </row>
    <row r="6" spans="1:17" x14ac:dyDescent="0.25">
      <c r="A6" s="17" t="s">
        <v>2</v>
      </c>
      <c r="C6" s="63" t="s">
        <v>35</v>
      </c>
    </row>
    <row r="7" spans="1:17" x14ac:dyDescent="0.25">
      <c r="A7" s="17" t="s">
        <v>3</v>
      </c>
      <c r="C7" s="6" t="s">
        <v>36</v>
      </c>
    </row>
    <row r="8" spans="1:17" x14ac:dyDescent="0.25">
      <c r="A8" s="17" t="s">
        <v>62</v>
      </c>
      <c r="N8" s="12" t="s">
        <v>58</v>
      </c>
      <c r="O8" s="64">
        <f>O38</f>
        <v>12130.26</v>
      </c>
    </row>
    <row r="9" spans="1:17" x14ac:dyDescent="0.25">
      <c r="A9" s="17" t="s">
        <v>192</v>
      </c>
    </row>
    <row r="10" spans="1:17" x14ac:dyDescent="0.25">
      <c r="A10" s="252" t="s">
        <v>4</v>
      </c>
      <c r="B10" s="254" t="s">
        <v>5</v>
      </c>
      <c r="C10" s="256" t="s">
        <v>6</v>
      </c>
      <c r="D10" s="252" t="s">
        <v>7</v>
      </c>
      <c r="E10" s="258" t="s">
        <v>8</v>
      </c>
      <c r="F10" s="258"/>
      <c r="G10" s="258"/>
      <c r="H10" s="258"/>
      <c r="I10" s="258"/>
      <c r="J10" s="259"/>
      <c r="K10" s="260" t="s">
        <v>9</v>
      </c>
      <c r="L10" s="258"/>
      <c r="M10" s="258"/>
      <c r="N10" s="258"/>
      <c r="O10" s="259"/>
      <c r="P10" s="261">
        <v>2021</v>
      </c>
      <c r="Q10" s="261">
        <v>2022</v>
      </c>
    </row>
    <row r="11" spans="1:17" ht="80.400000000000006" x14ac:dyDescent="0.25">
      <c r="A11" s="253"/>
      <c r="B11" s="255"/>
      <c r="C11" s="257"/>
      <c r="D11" s="253"/>
      <c r="E11" s="9" t="s">
        <v>10</v>
      </c>
      <c r="F11" s="9" t="s">
        <v>11</v>
      </c>
      <c r="G11" s="10" t="s">
        <v>12</v>
      </c>
      <c r="H11" s="10" t="s">
        <v>13</v>
      </c>
      <c r="I11" s="10" t="s">
        <v>14</v>
      </c>
      <c r="J11" s="10" t="s">
        <v>15</v>
      </c>
      <c r="K11" s="10" t="s">
        <v>16</v>
      </c>
      <c r="L11" s="10" t="s">
        <v>12</v>
      </c>
      <c r="M11" s="10" t="s">
        <v>13</v>
      </c>
      <c r="N11" s="10" t="s">
        <v>14</v>
      </c>
      <c r="O11" s="10" t="s">
        <v>17</v>
      </c>
      <c r="P11" s="261"/>
      <c r="Q11" s="261"/>
    </row>
    <row r="12" spans="1:17" x14ac:dyDescent="0.25">
      <c r="A12" s="37"/>
      <c r="B12" s="38"/>
      <c r="C12" s="39"/>
      <c r="D12" s="37"/>
      <c r="E12" s="37"/>
      <c r="F12" s="40"/>
      <c r="G12" s="41"/>
      <c r="H12" s="41"/>
      <c r="I12" s="41"/>
      <c r="J12" s="41"/>
      <c r="K12" s="41"/>
      <c r="L12" s="41"/>
      <c r="M12" s="41"/>
      <c r="N12" s="41"/>
      <c r="O12" s="42"/>
      <c r="P12" s="42"/>
      <c r="Q12" s="42"/>
    </row>
    <row r="13" spans="1:17" s="8" customFormat="1" x14ac:dyDescent="0.25">
      <c r="A13" s="43"/>
      <c r="B13" s="44" t="s">
        <v>214</v>
      </c>
      <c r="C13" s="45"/>
      <c r="D13" s="46"/>
      <c r="E13" s="47"/>
      <c r="F13" s="48"/>
      <c r="G13" s="49"/>
      <c r="H13" s="48"/>
      <c r="I13" s="48"/>
      <c r="J13" s="49"/>
      <c r="K13" s="49"/>
      <c r="L13" s="49"/>
      <c r="M13" s="49"/>
      <c r="N13" s="49"/>
      <c r="O13" s="49"/>
      <c r="P13" s="49"/>
      <c r="Q13" s="49"/>
    </row>
    <row r="14" spans="1:17" s="18" customFormat="1" ht="26.4" x14ac:dyDescent="0.25">
      <c r="A14" s="50">
        <v>1</v>
      </c>
      <c r="B14" s="53" t="s">
        <v>70</v>
      </c>
      <c r="C14" s="54" t="s">
        <v>20</v>
      </c>
      <c r="D14" s="56">
        <v>100</v>
      </c>
      <c r="E14" s="74">
        <v>1.23</v>
      </c>
      <c r="F14" s="48">
        <v>17</v>
      </c>
      <c r="G14" s="52">
        <f t="shared" ref="G14:G35" si="0">ROUND(E14*F14,2)</f>
        <v>20.91</v>
      </c>
      <c r="H14" s="48">
        <v>0</v>
      </c>
      <c r="I14" s="48">
        <v>8.8000000000000007</v>
      </c>
      <c r="J14" s="52">
        <f t="shared" ref="J14:J35" si="1">SUM(G14:I14)</f>
        <v>29.71</v>
      </c>
      <c r="K14" s="52">
        <f t="shared" ref="K14:K35" si="2">ROUND(D14*E14,2)</f>
        <v>123</v>
      </c>
      <c r="L14" s="52">
        <f t="shared" ref="L14:L35" si="3">ROUND(D14*G14,2)</f>
        <v>2091</v>
      </c>
      <c r="M14" s="52">
        <f t="shared" ref="M14:M35" si="4">ROUND(D14*H14,2)</f>
        <v>0</v>
      </c>
      <c r="N14" s="52">
        <f t="shared" ref="N14:N35" si="5">ROUND(I14*D14,2)</f>
        <v>880</v>
      </c>
      <c r="O14" s="52">
        <f t="shared" ref="O14:O35" si="6">SUM(L14:N14)</f>
        <v>2971</v>
      </c>
      <c r="P14" s="52">
        <f>O14</f>
        <v>2971</v>
      </c>
      <c r="Q14" s="52"/>
    </row>
    <row r="15" spans="1:17" s="18" customFormat="1" x14ac:dyDescent="0.25">
      <c r="A15" s="50">
        <v>2</v>
      </c>
      <c r="B15" s="35" t="s">
        <v>71</v>
      </c>
      <c r="C15" s="36" t="s">
        <v>72</v>
      </c>
      <c r="D15" s="56">
        <v>2</v>
      </c>
      <c r="E15" s="51">
        <v>17.11</v>
      </c>
      <c r="F15" s="48">
        <v>17</v>
      </c>
      <c r="G15" s="52">
        <f t="shared" si="0"/>
        <v>290.87</v>
      </c>
      <c r="H15" s="73">
        <v>0</v>
      </c>
      <c r="I15" s="73">
        <v>55</v>
      </c>
      <c r="J15" s="52">
        <f t="shared" si="1"/>
        <v>345.87</v>
      </c>
      <c r="K15" s="52">
        <f t="shared" si="2"/>
        <v>34.22</v>
      </c>
      <c r="L15" s="52">
        <f t="shared" si="3"/>
        <v>581.74</v>
      </c>
      <c r="M15" s="52">
        <f t="shared" si="4"/>
        <v>0</v>
      </c>
      <c r="N15" s="52">
        <f t="shared" si="5"/>
        <v>110</v>
      </c>
      <c r="O15" s="52">
        <f t="shared" si="6"/>
        <v>691.74</v>
      </c>
      <c r="P15" s="52">
        <f>O15</f>
        <v>691.74</v>
      </c>
      <c r="Q15" s="52"/>
    </row>
    <row r="16" spans="1:17" s="8" customFormat="1" ht="26.4" x14ac:dyDescent="0.25">
      <c r="A16" s="50">
        <v>3</v>
      </c>
      <c r="B16" s="65" t="s">
        <v>73</v>
      </c>
      <c r="C16" s="66" t="s">
        <v>20</v>
      </c>
      <c r="D16" s="67">
        <v>100</v>
      </c>
      <c r="E16" s="107">
        <v>7.0000000000000007E-2</v>
      </c>
      <c r="F16" s="68">
        <v>17</v>
      </c>
      <c r="G16" s="69">
        <f t="shared" si="0"/>
        <v>1.19</v>
      </c>
      <c r="H16" s="68">
        <v>0</v>
      </c>
      <c r="I16" s="68">
        <v>0.22</v>
      </c>
      <c r="J16" s="69">
        <f t="shared" si="1"/>
        <v>1.41</v>
      </c>
      <c r="K16" s="69">
        <f t="shared" si="2"/>
        <v>7</v>
      </c>
      <c r="L16" s="69">
        <f t="shared" si="3"/>
        <v>119</v>
      </c>
      <c r="M16" s="69">
        <f t="shared" si="4"/>
        <v>0</v>
      </c>
      <c r="N16" s="69">
        <f t="shared" si="5"/>
        <v>22</v>
      </c>
      <c r="O16" s="69">
        <f t="shared" si="6"/>
        <v>141</v>
      </c>
      <c r="P16" s="69">
        <f>O16</f>
        <v>141</v>
      </c>
      <c r="Q16" s="52"/>
    </row>
    <row r="17" spans="1:17" s="18" customFormat="1" x14ac:dyDescent="0.25">
      <c r="A17" s="50">
        <v>4</v>
      </c>
      <c r="B17" s="53" t="s">
        <v>74</v>
      </c>
      <c r="C17" s="54" t="s">
        <v>20</v>
      </c>
      <c r="D17" s="55">
        <v>100</v>
      </c>
      <c r="E17" s="74">
        <v>0.01</v>
      </c>
      <c r="F17" s="48">
        <v>17</v>
      </c>
      <c r="G17" s="52">
        <f t="shared" si="0"/>
        <v>0.17</v>
      </c>
      <c r="H17" s="48">
        <v>0</v>
      </c>
      <c r="I17" s="48">
        <v>0.01</v>
      </c>
      <c r="J17" s="52">
        <f t="shared" si="1"/>
        <v>0.18000000000000002</v>
      </c>
      <c r="K17" s="52">
        <f t="shared" si="2"/>
        <v>1</v>
      </c>
      <c r="L17" s="52">
        <f t="shared" si="3"/>
        <v>17</v>
      </c>
      <c r="M17" s="52">
        <f t="shared" si="4"/>
        <v>0</v>
      </c>
      <c r="N17" s="52">
        <f t="shared" si="5"/>
        <v>1</v>
      </c>
      <c r="O17" s="52">
        <f t="shared" si="6"/>
        <v>18</v>
      </c>
      <c r="P17" s="69">
        <f t="shared" ref="P17:P36" si="7">O17</f>
        <v>18</v>
      </c>
      <c r="Q17" s="52"/>
    </row>
    <row r="18" spans="1:17" s="18" customFormat="1" x14ac:dyDescent="0.25">
      <c r="A18" s="50">
        <v>5</v>
      </c>
      <c r="B18" s="35" t="s">
        <v>75</v>
      </c>
      <c r="C18" s="36" t="s">
        <v>72</v>
      </c>
      <c r="D18" s="36">
        <v>4</v>
      </c>
      <c r="E18" s="51">
        <v>9.58</v>
      </c>
      <c r="F18" s="48">
        <v>17</v>
      </c>
      <c r="G18" s="52">
        <f t="shared" si="0"/>
        <v>162.86000000000001</v>
      </c>
      <c r="H18" s="73">
        <v>0</v>
      </c>
      <c r="I18" s="73">
        <v>33</v>
      </c>
      <c r="J18" s="52">
        <f t="shared" si="1"/>
        <v>195.86</v>
      </c>
      <c r="K18" s="52">
        <f t="shared" si="2"/>
        <v>38.32</v>
      </c>
      <c r="L18" s="52">
        <f t="shared" si="3"/>
        <v>651.44000000000005</v>
      </c>
      <c r="M18" s="52">
        <f t="shared" si="4"/>
        <v>0</v>
      </c>
      <c r="N18" s="52">
        <f t="shared" si="5"/>
        <v>132</v>
      </c>
      <c r="O18" s="52">
        <f t="shared" si="6"/>
        <v>783.44</v>
      </c>
      <c r="P18" s="69">
        <f t="shared" si="7"/>
        <v>783.44</v>
      </c>
      <c r="Q18" s="52"/>
    </row>
    <row r="19" spans="1:17" s="18" customFormat="1" x14ac:dyDescent="0.25">
      <c r="A19" s="50">
        <v>6</v>
      </c>
      <c r="B19" s="53" t="s">
        <v>76</v>
      </c>
      <c r="C19" s="54" t="s">
        <v>72</v>
      </c>
      <c r="D19" s="55">
        <v>1</v>
      </c>
      <c r="E19" s="74">
        <v>17.12</v>
      </c>
      <c r="F19" s="48">
        <v>17</v>
      </c>
      <c r="G19" s="52">
        <f t="shared" si="0"/>
        <v>291.04000000000002</v>
      </c>
      <c r="H19" s="48">
        <v>0</v>
      </c>
      <c r="I19" s="48">
        <v>5.5</v>
      </c>
      <c r="J19" s="52">
        <f t="shared" si="1"/>
        <v>296.54000000000002</v>
      </c>
      <c r="K19" s="52">
        <f t="shared" si="2"/>
        <v>17.12</v>
      </c>
      <c r="L19" s="52">
        <f t="shared" si="3"/>
        <v>291.04000000000002</v>
      </c>
      <c r="M19" s="52">
        <f t="shared" si="4"/>
        <v>0</v>
      </c>
      <c r="N19" s="52">
        <f t="shared" si="5"/>
        <v>5.5</v>
      </c>
      <c r="O19" s="52">
        <f t="shared" si="6"/>
        <v>296.54000000000002</v>
      </c>
      <c r="P19" s="69">
        <f t="shared" si="7"/>
        <v>296.54000000000002</v>
      </c>
      <c r="Q19" s="52"/>
    </row>
    <row r="20" spans="1:17" s="18" customFormat="1" ht="26.4" x14ac:dyDescent="0.25">
      <c r="A20" s="50">
        <v>7</v>
      </c>
      <c r="B20" s="53" t="s">
        <v>77</v>
      </c>
      <c r="C20" s="54" t="s">
        <v>20</v>
      </c>
      <c r="D20" s="55">
        <v>150</v>
      </c>
      <c r="E20" s="74">
        <v>0.14000000000000001</v>
      </c>
      <c r="F20" s="48">
        <v>17</v>
      </c>
      <c r="G20" s="52">
        <f t="shared" si="0"/>
        <v>2.38</v>
      </c>
      <c r="H20" s="48">
        <v>0</v>
      </c>
      <c r="I20" s="48">
        <v>0.55000000000000004</v>
      </c>
      <c r="J20" s="52">
        <f t="shared" si="1"/>
        <v>2.9299999999999997</v>
      </c>
      <c r="K20" s="52">
        <f t="shared" si="2"/>
        <v>21</v>
      </c>
      <c r="L20" s="52">
        <f t="shared" si="3"/>
        <v>357</v>
      </c>
      <c r="M20" s="52">
        <f t="shared" si="4"/>
        <v>0</v>
      </c>
      <c r="N20" s="52">
        <f t="shared" si="5"/>
        <v>82.5</v>
      </c>
      <c r="O20" s="52">
        <f t="shared" si="6"/>
        <v>439.5</v>
      </c>
      <c r="P20" s="69">
        <f t="shared" si="7"/>
        <v>439.5</v>
      </c>
      <c r="Q20" s="52"/>
    </row>
    <row r="21" spans="1:17" s="18" customFormat="1" x14ac:dyDescent="0.25">
      <c r="A21" s="50">
        <v>8</v>
      </c>
      <c r="B21" s="32" t="s">
        <v>78</v>
      </c>
      <c r="C21" s="33" t="s">
        <v>72</v>
      </c>
      <c r="D21" s="34">
        <v>1</v>
      </c>
      <c r="E21" s="74">
        <v>10.29</v>
      </c>
      <c r="F21" s="48">
        <v>17</v>
      </c>
      <c r="G21" s="52">
        <f t="shared" si="0"/>
        <v>174.93</v>
      </c>
      <c r="H21" s="48">
        <v>0</v>
      </c>
      <c r="I21" s="48">
        <v>5.5</v>
      </c>
      <c r="J21" s="52">
        <f t="shared" si="1"/>
        <v>180.43</v>
      </c>
      <c r="K21" s="52">
        <f t="shared" si="2"/>
        <v>10.29</v>
      </c>
      <c r="L21" s="52">
        <f t="shared" si="3"/>
        <v>174.93</v>
      </c>
      <c r="M21" s="52">
        <f t="shared" si="4"/>
        <v>0</v>
      </c>
      <c r="N21" s="52">
        <f t="shared" si="5"/>
        <v>5.5</v>
      </c>
      <c r="O21" s="52">
        <f t="shared" si="6"/>
        <v>180.43</v>
      </c>
      <c r="P21" s="69">
        <f t="shared" si="7"/>
        <v>180.43</v>
      </c>
      <c r="Q21" s="52"/>
    </row>
    <row r="22" spans="1:17" s="18" customFormat="1" x14ac:dyDescent="0.25">
      <c r="A22" s="50">
        <v>9</v>
      </c>
      <c r="B22" s="53" t="s">
        <v>79</v>
      </c>
      <c r="C22" s="54" t="s">
        <v>72</v>
      </c>
      <c r="D22" s="55">
        <v>1</v>
      </c>
      <c r="E22" s="74">
        <v>13.77</v>
      </c>
      <c r="F22" s="48">
        <v>17</v>
      </c>
      <c r="G22" s="52">
        <f t="shared" si="0"/>
        <v>234.09</v>
      </c>
      <c r="H22" s="48">
        <v>0</v>
      </c>
      <c r="I22" s="48">
        <v>5.5</v>
      </c>
      <c r="J22" s="52">
        <f t="shared" si="1"/>
        <v>239.59</v>
      </c>
      <c r="K22" s="52">
        <f t="shared" si="2"/>
        <v>13.77</v>
      </c>
      <c r="L22" s="52">
        <f t="shared" si="3"/>
        <v>234.09</v>
      </c>
      <c r="M22" s="52">
        <f t="shared" si="4"/>
        <v>0</v>
      </c>
      <c r="N22" s="52">
        <f t="shared" si="5"/>
        <v>5.5</v>
      </c>
      <c r="O22" s="52">
        <f t="shared" si="6"/>
        <v>239.59</v>
      </c>
      <c r="P22" s="69">
        <f t="shared" si="7"/>
        <v>239.59</v>
      </c>
      <c r="Q22" s="52"/>
    </row>
    <row r="23" spans="1:17" s="18" customFormat="1" x14ac:dyDescent="0.25">
      <c r="A23" s="50">
        <v>10</v>
      </c>
      <c r="B23" s="53" t="s">
        <v>80</v>
      </c>
      <c r="C23" s="54" t="s">
        <v>20</v>
      </c>
      <c r="D23" s="56">
        <v>100</v>
      </c>
      <c r="E23" s="74">
        <v>7.0000000000000007E-2</v>
      </c>
      <c r="F23" s="48">
        <v>17</v>
      </c>
      <c r="G23" s="52">
        <f t="shared" si="0"/>
        <v>1.19</v>
      </c>
      <c r="H23" s="48">
        <v>0</v>
      </c>
      <c r="I23" s="48">
        <v>0.11</v>
      </c>
      <c r="J23" s="52">
        <f t="shared" si="1"/>
        <v>1.3</v>
      </c>
      <c r="K23" s="52">
        <f t="shared" si="2"/>
        <v>7</v>
      </c>
      <c r="L23" s="52">
        <f t="shared" si="3"/>
        <v>119</v>
      </c>
      <c r="M23" s="52">
        <f t="shared" si="4"/>
        <v>0</v>
      </c>
      <c r="N23" s="52">
        <f t="shared" si="5"/>
        <v>11</v>
      </c>
      <c r="O23" s="52">
        <f t="shared" si="6"/>
        <v>130</v>
      </c>
      <c r="P23" s="69">
        <f t="shared" si="7"/>
        <v>130</v>
      </c>
      <c r="Q23" s="52"/>
    </row>
    <row r="24" spans="1:17" s="18" customFormat="1" ht="26.4" x14ac:dyDescent="0.25">
      <c r="A24" s="50">
        <v>11</v>
      </c>
      <c r="B24" s="53" t="s">
        <v>81</v>
      </c>
      <c r="C24" s="54" t="s">
        <v>20</v>
      </c>
      <c r="D24" s="55">
        <v>100</v>
      </c>
      <c r="E24" s="74">
        <v>0.12</v>
      </c>
      <c r="F24" s="48">
        <v>17</v>
      </c>
      <c r="G24" s="52">
        <f t="shared" si="0"/>
        <v>2.04</v>
      </c>
      <c r="H24" s="48">
        <v>18.98</v>
      </c>
      <c r="I24" s="48">
        <v>0.22</v>
      </c>
      <c r="J24" s="52">
        <f t="shared" si="1"/>
        <v>21.24</v>
      </c>
      <c r="K24" s="52">
        <f t="shared" si="2"/>
        <v>12</v>
      </c>
      <c r="L24" s="52">
        <f t="shared" si="3"/>
        <v>204</v>
      </c>
      <c r="M24" s="52">
        <f t="shared" si="4"/>
        <v>1898</v>
      </c>
      <c r="N24" s="52">
        <f t="shared" si="5"/>
        <v>22</v>
      </c>
      <c r="O24" s="52">
        <f t="shared" si="6"/>
        <v>2124</v>
      </c>
      <c r="P24" s="69">
        <f t="shared" si="7"/>
        <v>2124</v>
      </c>
      <c r="Q24" s="52"/>
    </row>
    <row r="25" spans="1:17" s="18" customFormat="1" x14ac:dyDescent="0.25">
      <c r="A25" s="50">
        <v>12</v>
      </c>
      <c r="B25" s="53" t="s">
        <v>82</v>
      </c>
      <c r="C25" s="54" t="s">
        <v>20</v>
      </c>
      <c r="D25" s="56">
        <v>100</v>
      </c>
      <c r="E25" s="74">
        <v>0</v>
      </c>
      <c r="F25" s="48">
        <v>17</v>
      </c>
      <c r="G25" s="52">
        <f t="shared" si="0"/>
        <v>0</v>
      </c>
      <c r="H25" s="48">
        <v>5.0599999999999996</v>
      </c>
      <c r="I25" s="48">
        <v>0</v>
      </c>
      <c r="J25" s="52">
        <f t="shared" si="1"/>
        <v>5.0599999999999996</v>
      </c>
      <c r="K25" s="52">
        <f t="shared" si="2"/>
        <v>0</v>
      </c>
      <c r="L25" s="52">
        <f t="shared" si="3"/>
        <v>0</v>
      </c>
      <c r="M25" s="52">
        <f t="shared" si="4"/>
        <v>506</v>
      </c>
      <c r="N25" s="52">
        <f t="shared" si="5"/>
        <v>0</v>
      </c>
      <c r="O25" s="52">
        <f t="shared" si="6"/>
        <v>506</v>
      </c>
      <c r="P25" s="69">
        <f t="shared" si="7"/>
        <v>506</v>
      </c>
      <c r="Q25" s="52"/>
    </row>
    <row r="26" spans="1:17" s="18" customFormat="1" x14ac:dyDescent="0.25">
      <c r="A26" s="50">
        <v>13</v>
      </c>
      <c r="B26" s="53" t="s">
        <v>83</v>
      </c>
      <c r="C26" s="54" t="s">
        <v>20</v>
      </c>
      <c r="D26" s="55">
        <v>100</v>
      </c>
      <c r="E26" s="74">
        <v>0</v>
      </c>
      <c r="F26" s="48">
        <v>17</v>
      </c>
      <c r="G26" s="52">
        <f t="shared" si="0"/>
        <v>0</v>
      </c>
      <c r="H26" s="48">
        <v>0.11</v>
      </c>
      <c r="I26" s="48">
        <v>0</v>
      </c>
      <c r="J26" s="52">
        <f t="shared" si="1"/>
        <v>0.11</v>
      </c>
      <c r="K26" s="52">
        <f t="shared" si="2"/>
        <v>0</v>
      </c>
      <c r="L26" s="52">
        <f t="shared" si="3"/>
        <v>0</v>
      </c>
      <c r="M26" s="52">
        <f t="shared" si="4"/>
        <v>11</v>
      </c>
      <c r="N26" s="52">
        <f t="shared" si="5"/>
        <v>0</v>
      </c>
      <c r="O26" s="52">
        <f t="shared" si="6"/>
        <v>11</v>
      </c>
      <c r="P26" s="69">
        <f t="shared" si="7"/>
        <v>11</v>
      </c>
      <c r="Q26" s="52"/>
    </row>
    <row r="27" spans="1:17" s="18" customFormat="1" ht="28.65" customHeight="1" x14ac:dyDescent="0.25">
      <c r="A27" s="50">
        <v>14</v>
      </c>
      <c r="B27" s="53" t="s">
        <v>84</v>
      </c>
      <c r="C27" s="54" t="s">
        <v>72</v>
      </c>
      <c r="D27" s="55">
        <v>4</v>
      </c>
      <c r="E27" s="74">
        <v>0</v>
      </c>
      <c r="F27" s="48">
        <v>17</v>
      </c>
      <c r="G27" s="52">
        <f t="shared" si="0"/>
        <v>0</v>
      </c>
      <c r="H27" s="48">
        <v>235.29</v>
      </c>
      <c r="I27" s="48">
        <v>0</v>
      </c>
      <c r="J27" s="52">
        <f t="shared" si="1"/>
        <v>235.29</v>
      </c>
      <c r="K27" s="52">
        <f t="shared" si="2"/>
        <v>0</v>
      </c>
      <c r="L27" s="52">
        <f t="shared" si="3"/>
        <v>0</v>
      </c>
      <c r="M27" s="52">
        <f t="shared" si="4"/>
        <v>941.16</v>
      </c>
      <c r="N27" s="52">
        <f t="shared" si="5"/>
        <v>0</v>
      </c>
      <c r="O27" s="52">
        <f t="shared" si="6"/>
        <v>941.16</v>
      </c>
      <c r="P27" s="69">
        <f t="shared" si="7"/>
        <v>941.16</v>
      </c>
      <c r="Q27" s="52"/>
    </row>
    <row r="28" spans="1:17" s="18" customFormat="1" ht="17.399999999999999" customHeight="1" x14ac:dyDescent="0.25">
      <c r="A28" s="50">
        <v>15</v>
      </c>
      <c r="B28" s="53" t="s">
        <v>85</v>
      </c>
      <c r="C28" s="54" t="s">
        <v>72</v>
      </c>
      <c r="D28" s="55">
        <v>4</v>
      </c>
      <c r="E28" s="74">
        <v>0</v>
      </c>
      <c r="F28" s="48">
        <v>17</v>
      </c>
      <c r="G28" s="52">
        <f t="shared" si="0"/>
        <v>0</v>
      </c>
      <c r="H28" s="48">
        <v>266.92</v>
      </c>
      <c r="I28" s="48">
        <v>0</v>
      </c>
      <c r="J28" s="52">
        <f t="shared" si="1"/>
        <v>266.92</v>
      </c>
      <c r="K28" s="52">
        <f t="shared" si="2"/>
        <v>0</v>
      </c>
      <c r="L28" s="52">
        <f t="shared" si="3"/>
        <v>0</v>
      </c>
      <c r="M28" s="52">
        <f t="shared" si="4"/>
        <v>1067.68</v>
      </c>
      <c r="N28" s="52">
        <f t="shared" si="5"/>
        <v>0</v>
      </c>
      <c r="O28" s="52">
        <f t="shared" si="6"/>
        <v>1067.68</v>
      </c>
      <c r="P28" s="69">
        <f t="shared" si="7"/>
        <v>1067.68</v>
      </c>
      <c r="Q28" s="52"/>
    </row>
    <row r="29" spans="1:17" s="18" customFormat="1" x14ac:dyDescent="0.25">
      <c r="A29" s="50">
        <v>16</v>
      </c>
      <c r="B29" s="53" t="s">
        <v>86</v>
      </c>
      <c r="C29" s="54" t="s">
        <v>72</v>
      </c>
      <c r="D29" s="55">
        <v>8</v>
      </c>
      <c r="E29" s="74">
        <v>0</v>
      </c>
      <c r="F29" s="48">
        <v>17</v>
      </c>
      <c r="G29" s="52">
        <f t="shared" si="0"/>
        <v>0</v>
      </c>
      <c r="H29" s="48">
        <v>23.41</v>
      </c>
      <c r="I29" s="48">
        <v>0</v>
      </c>
      <c r="J29" s="52">
        <f t="shared" si="1"/>
        <v>23.41</v>
      </c>
      <c r="K29" s="52">
        <f t="shared" si="2"/>
        <v>0</v>
      </c>
      <c r="L29" s="52">
        <f t="shared" si="3"/>
        <v>0</v>
      </c>
      <c r="M29" s="52">
        <f t="shared" si="4"/>
        <v>187.28</v>
      </c>
      <c r="N29" s="52">
        <f t="shared" si="5"/>
        <v>0</v>
      </c>
      <c r="O29" s="52">
        <f t="shared" si="6"/>
        <v>187.28</v>
      </c>
      <c r="P29" s="69">
        <f t="shared" si="7"/>
        <v>187.28</v>
      </c>
      <c r="Q29" s="52"/>
    </row>
    <row r="30" spans="1:17" s="18" customFormat="1" x14ac:dyDescent="0.25">
      <c r="A30" s="50">
        <v>17</v>
      </c>
      <c r="B30" s="53" t="s">
        <v>87</v>
      </c>
      <c r="C30" s="54" t="s">
        <v>72</v>
      </c>
      <c r="D30" s="55">
        <v>12</v>
      </c>
      <c r="E30" s="74">
        <v>0</v>
      </c>
      <c r="F30" s="48">
        <v>17</v>
      </c>
      <c r="G30" s="52">
        <f t="shared" si="0"/>
        <v>0</v>
      </c>
      <c r="H30" s="48">
        <v>2.7</v>
      </c>
      <c r="I30" s="48">
        <v>0</v>
      </c>
      <c r="J30" s="52">
        <f t="shared" si="1"/>
        <v>2.7</v>
      </c>
      <c r="K30" s="52">
        <f t="shared" si="2"/>
        <v>0</v>
      </c>
      <c r="L30" s="52">
        <f t="shared" si="3"/>
        <v>0</v>
      </c>
      <c r="M30" s="52">
        <f t="shared" si="4"/>
        <v>32.4</v>
      </c>
      <c r="N30" s="52">
        <f t="shared" si="5"/>
        <v>0</v>
      </c>
      <c r="O30" s="52">
        <f t="shared" si="6"/>
        <v>32.4</v>
      </c>
      <c r="P30" s="69">
        <f t="shared" si="7"/>
        <v>32.4</v>
      </c>
      <c r="Q30" s="52"/>
    </row>
    <row r="31" spans="1:17" s="18" customFormat="1" x14ac:dyDescent="0.25">
      <c r="A31" s="50">
        <v>18</v>
      </c>
      <c r="B31" s="53" t="s">
        <v>88</v>
      </c>
      <c r="C31" s="54" t="s">
        <v>72</v>
      </c>
      <c r="D31" s="55">
        <v>6</v>
      </c>
      <c r="E31" s="74">
        <v>0</v>
      </c>
      <c r="F31" s="48">
        <v>17</v>
      </c>
      <c r="G31" s="52">
        <f t="shared" si="0"/>
        <v>0</v>
      </c>
      <c r="H31" s="48">
        <v>4.9400000000000004</v>
      </c>
      <c r="I31" s="48">
        <v>0</v>
      </c>
      <c r="J31" s="52">
        <f t="shared" si="1"/>
        <v>4.9400000000000004</v>
      </c>
      <c r="K31" s="52">
        <f t="shared" si="2"/>
        <v>0</v>
      </c>
      <c r="L31" s="52">
        <f t="shared" si="3"/>
        <v>0</v>
      </c>
      <c r="M31" s="52">
        <f t="shared" si="4"/>
        <v>29.64</v>
      </c>
      <c r="N31" s="52">
        <f t="shared" si="5"/>
        <v>0</v>
      </c>
      <c r="O31" s="52">
        <f t="shared" si="6"/>
        <v>29.64</v>
      </c>
      <c r="P31" s="69">
        <f t="shared" si="7"/>
        <v>29.64</v>
      </c>
      <c r="Q31" s="52"/>
    </row>
    <row r="32" spans="1:17" s="18" customFormat="1" x14ac:dyDescent="0.25">
      <c r="A32" s="50">
        <v>19</v>
      </c>
      <c r="B32" s="53" t="s">
        <v>89</v>
      </c>
      <c r="C32" s="54" t="s">
        <v>20</v>
      </c>
      <c r="D32" s="55">
        <v>150</v>
      </c>
      <c r="E32" s="74">
        <v>0</v>
      </c>
      <c r="F32" s="48">
        <v>17</v>
      </c>
      <c r="G32" s="52">
        <f t="shared" si="0"/>
        <v>0</v>
      </c>
      <c r="H32" s="48">
        <v>0.76</v>
      </c>
      <c r="I32" s="48">
        <v>0</v>
      </c>
      <c r="J32" s="52">
        <f t="shared" si="1"/>
        <v>0.76</v>
      </c>
      <c r="K32" s="52">
        <f t="shared" si="2"/>
        <v>0</v>
      </c>
      <c r="L32" s="52">
        <f t="shared" si="3"/>
        <v>0</v>
      </c>
      <c r="M32" s="52">
        <f t="shared" si="4"/>
        <v>114</v>
      </c>
      <c r="N32" s="52">
        <f t="shared" si="5"/>
        <v>0</v>
      </c>
      <c r="O32" s="52">
        <f t="shared" si="6"/>
        <v>114</v>
      </c>
      <c r="P32" s="69">
        <f t="shared" si="7"/>
        <v>114</v>
      </c>
      <c r="Q32" s="52"/>
    </row>
    <row r="33" spans="1:30" s="18" customFormat="1" x14ac:dyDescent="0.25">
      <c r="A33" s="50">
        <v>20</v>
      </c>
      <c r="B33" s="53" t="s">
        <v>90</v>
      </c>
      <c r="C33" s="54" t="s">
        <v>20</v>
      </c>
      <c r="D33" s="54">
        <v>100</v>
      </c>
      <c r="E33" s="74">
        <v>0.02</v>
      </c>
      <c r="F33" s="48">
        <v>17</v>
      </c>
      <c r="G33" s="52">
        <f t="shared" si="0"/>
        <v>0.34</v>
      </c>
      <c r="H33" s="48">
        <v>0.23</v>
      </c>
      <c r="I33" s="48">
        <v>0.11</v>
      </c>
      <c r="J33" s="52">
        <f t="shared" si="1"/>
        <v>0.68</v>
      </c>
      <c r="K33" s="52">
        <f t="shared" si="2"/>
        <v>2</v>
      </c>
      <c r="L33" s="52">
        <f t="shared" si="3"/>
        <v>34</v>
      </c>
      <c r="M33" s="52">
        <f t="shared" si="4"/>
        <v>23</v>
      </c>
      <c r="N33" s="52">
        <f t="shared" si="5"/>
        <v>11</v>
      </c>
      <c r="O33" s="52">
        <f t="shared" si="6"/>
        <v>68</v>
      </c>
      <c r="P33" s="69">
        <f t="shared" si="7"/>
        <v>68</v>
      </c>
      <c r="Q33" s="52"/>
    </row>
    <row r="34" spans="1:30" s="18" customFormat="1" x14ac:dyDescent="0.25">
      <c r="A34" s="50">
        <v>21</v>
      </c>
      <c r="B34" s="53" t="s">
        <v>91</v>
      </c>
      <c r="C34" s="54" t="s">
        <v>72</v>
      </c>
      <c r="D34" s="55">
        <v>1</v>
      </c>
      <c r="E34" s="74">
        <v>0</v>
      </c>
      <c r="F34" s="48">
        <v>17</v>
      </c>
      <c r="G34" s="52">
        <f t="shared" si="0"/>
        <v>0</v>
      </c>
      <c r="H34" s="48">
        <v>278.3</v>
      </c>
      <c r="I34" s="48">
        <v>16.5</v>
      </c>
      <c r="J34" s="52">
        <f t="shared" si="1"/>
        <v>294.8</v>
      </c>
      <c r="K34" s="52">
        <f t="shared" si="2"/>
        <v>0</v>
      </c>
      <c r="L34" s="52">
        <f t="shared" si="3"/>
        <v>0</v>
      </c>
      <c r="M34" s="52">
        <f t="shared" si="4"/>
        <v>278.3</v>
      </c>
      <c r="N34" s="52">
        <f t="shared" si="5"/>
        <v>16.5</v>
      </c>
      <c r="O34" s="52">
        <f t="shared" si="6"/>
        <v>294.8</v>
      </c>
      <c r="P34" s="69">
        <f t="shared" si="7"/>
        <v>294.8</v>
      </c>
      <c r="Q34" s="52"/>
    </row>
    <row r="35" spans="1:30" s="18" customFormat="1" x14ac:dyDescent="0.25">
      <c r="A35" s="50">
        <v>22</v>
      </c>
      <c r="B35" s="53" t="s">
        <v>92</v>
      </c>
      <c r="C35" s="54" t="s">
        <v>93</v>
      </c>
      <c r="D35" s="56">
        <v>1</v>
      </c>
      <c r="E35" s="74">
        <v>0</v>
      </c>
      <c r="F35" s="48">
        <v>17</v>
      </c>
      <c r="G35" s="52">
        <f t="shared" si="0"/>
        <v>0</v>
      </c>
      <c r="H35" s="48">
        <v>0</v>
      </c>
      <c r="I35" s="48">
        <v>688.05</v>
      </c>
      <c r="J35" s="52">
        <f t="shared" si="1"/>
        <v>688.05</v>
      </c>
      <c r="K35" s="52">
        <f t="shared" si="2"/>
        <v>0</v>
      </c>
      <c r="L35" s="52">
        <f t="shared" si="3"/>
        <v>0</v>
      </c>
      <c r="M35" s="52">
        <f t="shared" si="4"/>
        <v>0</v>
      </c>
      <c r="N35" s="52">
        <f t="shared" si="5"/>
        <v>688.05</v>
      </c>
      <c r="O35" s="52">
        <f t="shared" si="6"/>
        <v>688.05</v>
      </c>
      <c r="P35" s="69">
        <f t="shared" si="7"/>
        <v>688.05</v>
      </c>
      <c r="Q35" s="52"/>
    </row>
    <row r="36" spans="1:30" s="8" customFormat="1" x14ac:dyDescent="0.25">
      <c r="A36" s="50">
        <v>23</v>
      </c>
      <c r="B36" s="65" t="s">
        <v>94</v>
      </c>
      <c r="C36" s="66" t="s">
        <v>72</v>
      </c>
      <c r="D36" s="67">
        <v>1</v>
      </c>
      <c r="E36" s="107">
        <v>0</v>
      </c>
      <c r="F36" s="68">
        <v>17</v>
      </c>
      <c r="G36" s="69">
        <f t="shared" ref="G36" si="8">ROUND(E36*F36,2)</f>
        <v>0</v>
      </c>
      <c r="H36" s="68">
        <v>0</v>
      </c>
      <c r="I36" s="68">
        <v>175.01</v>
      </c>
      <c r="J36" s="69">
        <f t="shared" ref="J36" si="9">SUM(G36:I36)</f>
        <v>175.01</v>
      </c>
      <c r="K36" s="69">
        <f t="shared" ref="K36" si="10">ROUND(D36*E36,2)</f>
        <v>0</v>
      </c>
      <c r="L36" s="69">
        <f t="shared" ref="L36" si="11">ROUND(D36*G36,2)</f>
        <v>0</v>
      </c>
      <c r="M36" s="69">
        <f t="shared" ref="M36" si="12">ROUND(D36*H36,2)</f>
        <v>0</v>
      </c>
      <c r="N36" s="69">
        <f t="shared" ref="N36" si="13">ROUND(I36*D36,2)</f>
        <v>175.01</v>
      </c>
      <c r="O36" s="69">
        <f t="shared" ref="O36" si="14">SUM(L36:N36)</f>
        <v>175.01</v>
      </c>
      <c r="P36" s="69">
        <f t="shared" si="7"/>
        <v>175.01</v>
      </c>
      <c r="Q36" s="52"/>
    </row>
    <row r="37" spans="1:30" s="11" customFormat="1" x14ac:dyDescent="0.25">
      <c r="A37" s="57"/>
      <c r="B37" s="58"/>
      <c r="C37" s="59"/>
      <c r="D37" s="57"/>
      <c r="E37" s="57"/>
      <c r="F37" s="60"/>
      <c r="G37" s="61"/>
      <c r="H37" s="61"/>
      <c r="I37" s="61"/>
      <c r="J37" s="61"/>
      <c r="K37" s="61"/>
      <c r="L37" s="61"/>
      <c r="M37" s="61"/>
      <c r="N37" s="61"/>
      <c r="O37" s="62"/>
      <c r="P37" s="62"/>
      <c r="Q37" s="62"/>
    </row>
    <row r="38" spans="1:30" x14ac:dyDescent="0.25">
      <c r="J38" s="12" t="s">
        <v>21</v>
      </c>
      <c r="K38" s="13">
        <f t="shared" ref="K38:Q38" si="15">SUM(K13:K37)</f>
        <v>286.71999999999997</v>
      </c>
      <c r="L38" s="13">
        <f t="shared" si="15"/>
        <v>4874.24</v>
      </c>
      <c r="M38" s="13">
        <f t="shared" si="15"/>
        <v>5088.46</v>
      </c>
      <c r="N38" s="13">
        <f t="shared" si="15"/>
        <v>2167.56</v>
      </c>
      <c r="O38" s="13">
        <f t="shared" si="15"/>
        <v>12130.26</v>
      </c>
      <c r="P38" s="13">
        <f t="shared" si="15"/>
        <v>12130.26</v>
      </c>
      <c r="Q38" s="13">
        <f t="shared" si="15"/>
        <v>0</v>
      </c>
    </row>
    <row r="39" spans="1:30" x14ac:dyDescent="0.25">
      <c r="J39" s="12"/>
      <c r="K39" s="14"/>
      <c r="L39" s="14"/>
      <c r="M39" s="14"/>
      <c r="N39" s="14"/>
      <c r="O39" s="15"/>
    </row>
    <row r="40" spans="1:30" x14ac:dyDescent="0.25">
      <c r="B40" s="16" t="s">
        <v>22</v>
      </c>
      <c r="E40" s="17"/>
    </row>
    <row r="41" spans="1:30" x14ac:dyDescent="0.25">
      <c r="E41" s="17"/>
    </row>
    <row r="42" spans="1:30" s="3" customFormat="1" x14ac:dyDescent="0.25">
      <c r="A42" s="2"/>
      <c r="B42" s="16" t="s">
        <v>23</v>
      </c>
      <c r="C42" s="7"/>
      <c r="D42" s="2"/>
      <c r="E42" s="17"/>
      <c r="G42" s="4"/>
      <c r="H42" s="4"/>
      <c r="I42" s="4"/>
      <c r="J42" s="4"/>
      <c r="K42" s="4"/>
      <c r="L42" s="4"/>
      <c r="M42" s="4"/>
      <c r="N42" s="4"/>
      <c r="O42" s="5"/>
      <c r="P42" s="5"/>
      <c r="Q42" s="5"/>
      <c r="R42" s="5"/>
      <c r="S42" s="5"/>
      <c r="T42" s="5"/>
      <c r="U42" s="5"/>
      <c r="V42" s="5"/>
      <c r="W42" s="5"/>
      <c r="X42" s="5"/>
      <c r="Y42" s="5"/>
      <c r="Z42" s="5"/>
      <c r="AA42" s="5"/>
      <c r="AB42" s="5"/>
      <c r="AC42" s="5"/>
      <c r="AD42" s="5"/>
    </row>
    <row r="43" spans="1:30" s="3" customFormat="1" x14ac:dyDescent="0.25">
      <c r="A43" s="2"/>
      <c r="B43" s="1"/>
      <c r="C43" s="7"/>
      <c r="D43" s="2"/>
      <c r="E43" s="17"/>
      <c r="G43" s="4"/>
      <c r="H43" s="4"/>
      <c r="I43" s="4"/>
      <c r="J43" s="4"/>
      <c r="K43" s="4"/>
      <c r="L43" s="4"/>
      <c r="M43" s="4"/>
      <c r="N43" s="4"/>
      <c r="O43" s="5"/>
      <c r="P43" s="5"/>
      <c r="Q43" s="5"/>
      <c r="R43" s="5"/>
      <c r="S43" s="5"/>
      <c r="T43" s="5"/>
      <c r="U43" s="5"/>
      <c r="V43" s="5"/>
      <c r="W43" s="5"/>
      <c r="X43" s="5"/>
      <c r="Y43" s="5"/>
      <c r="Z43" s="5"/>
      <c r="AA43" s="5"/>
      <c r="AB43" s="5"/>
      <c r="AC43" s="5"/>
      <c r="AD43" s="5"/>
    </row>
  </sheetData>
  <mergeCells count="10">
    <mergeCell ref="P10:P11"/>
    <mergeCell ref="Q10:Q11"/>
    <mergeCell ref="A2:O2"/>
    <mergeCell ref="C5:O5"/>
    <mergeCell ref="A10:A11"/>
    <mergeCell ref="B10:B11"/>
    <mergeCell ref="C10:C11"/>
    <mergeCell ref="D10:D11"/>
    <mergeCell ref="E10:J10"/>
    <mergeCell ref="K10:O10"/>
  </mergeCells>
  <pageMargins left="0.39370078740157499" right="0.35433070866141703" top="1.02362204724409" bottom="0.39370078740157499" header="0.511811023622047" footer="0.15748031496063"/>
  <pageSetup paperSize="9" scale="99" orientation="landscape" horizontalDpi="4294967292" verticalDpi="360" r:id="rId1"/>
  <headerFooter alignWithMargins="0">
    <oddFooter>&amp;C&amp;8&amp;P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370BA-CE85-486B-8225-2122050EAEC2}">
  <dimension ref="A2:AD93"/>
  <sheetViews>
    <sheetView topLeftCell="A73" zoomScaleNormal="100" zoomScaleSheetLayoutView="70" workbookViewId="0">
      <selection activeCell="P1" sqref="P1:Q1048576"/>
    </sheetView>
  </sheetViews>
  <sheetFormatPr defaultColWidth="9.109375" defaultRowHeight="13.2" x14ac:dyDescent="0.25"/>
  <cols>
    <col min="1" max="1" width="5.6640625" style="2" customWidth="1"/>
    <col min="2" max="2" width="38.88671875" style="1" customWidth="1"/>
    <col min="3" max="3" width="6" style="7" customWidth="1"/>
    <col min="4" max="4" width="6.88671875" style="2" customWidth="1"/>
    <col min="5" max="5" width="6.33203125" style="2" customWidth="1"/>
    <col min="6" max="6" width="6.44140625" style="3" customWidth="1"/>
    <col min="7" max="7" width="6.44140625" style="4" customWidth="1"/>
    <col min="8" max="8" width="8" style="4" customWidth="1"/>
    <col min="9" max="9" width="6.33203125" style="4" customWidth="1"/>
    <col min="10" max="10" width="7.6640625" style="4" customWidth="1"/>
    <col min="11" max="11" width="8.44140625" style="4" customWidth="1"/>
    <col min="12" max="12" width="9.88671875" style="4" customWidth="1"/>
    <col min="13" max="13" width="9.33203125" style="4" bestFit="1" customWidth="1"/>
    <col min="14" max="14" width="8.44140625" style="4" customWidth="1"/>
    <col min="15" max="15" width="9.44140625" style="5" customWidth="1"/>
    <col min="16" max="16384" width="9.109375" style="5"/>
  </cols>
  <sheetData>
    <row r="2" spans="1:17" ht="15" x14ac:dyDescent="0.25">
      <c r="A2" s="250" t="s">
        <v>95</v>
      </c>
      <c r="B2" s="250"/>
      <c r="C2" s="250"/>
      <c r="D2" s="250"/>
      <c r="E2" s="250"/>
      <c r="F2" s="250"/>
      <c r="G2" s="250"/>
      <c r="H2" s="250"/>
      <c r="I2" s="250"/>
      <c r="J2" s="250"/>
      <c r="K2" s="250"/>
      <c r="L2" s="250"/>
      <c r="M2" s="250"/>
      <c r="N2" s="250"/>
      <c r="O2" s="250"/>
    </row>
    <row r="4" spans="1:17" ht="11.4" customHeight="1" x14ac:dyDescent="0.25">
      <c r="A4" s="17" t="s">
        <v>0</v>
      </c>
      <c r="C4" s="3" t="s">
        <v>201</v>
      </c>
    </row>
    <row r="5" spans="1:17" ht="61.35" customHeight="1" x14ac:dyDescent="0.25">
      <c r="A5" s="17" t="s">
        <v>1</v>
      </c>
      <c r="C5" s="251" t="s">
        <v>34</v>
      </c>
      <c r="D5" s="251"/>
      <c r="E5" s="251"/>
      <c r="F5" s="251"/>
      <c r="G5" s="251"/>
      <c r="H5" s="251"/>
      <c r="I5" s="251"/>
      <c r="J5" s="251"/>
      <c r="K5" s="251"/>
      <c r="L5" s="251"/>
      <c r="M5" s="251"/>
      <c r="N5" s="251"/>
      <c r="O5" s="251"/>
    </row>
    <row r="6" spans="1:17" x14ac:dyDescent="0.25">
      <c r="A6" s="17" t="s">
        <v>2</v>
      </c>
      <c r="C6" s="63" t="s">
        <v>35</v>
      </c>
    </row>
    <row r="7" spans="1:17" x14ac:dyDescent="0.25">
      <c r="A7" s="17" t="s">
        <v>3</v>
      </c>
      <c r="C7" s="6" t="s">
        <v>36</v>
      </c>
    </row>
    <row r="8" spans="1:17" x14ac:dyDescent="0.25">
      <c r="A8" s="17" t="s">
        <v>62</v>
      </c>
      <c r="N8" s="12" t="s">
        <v>58</v>
      </c>
      <c r="O8" s="64">
        <f>O88</f>
        <v>79263.100000000006</v>
      </c>
    </row>
    <row r="9" spans="1:17" x14ac:dyDescent="0.25">
      <c r="A9" s="17" t="s">
        <v>192</v>
      </c>
    </row>
    <row r="10" spans="1:17" x14ac:dyDescent="0.25">
      <c r="A10" s="252" t="s">
        <v>4</v>
      </c>
      <c r="B10" s="254" t="s">
        <v>5</v>
      </c>
      <c r="C10" s="256" t="s">
        <v>6</v>
      </c>
      <c r="D10" s="252" t="s">
        <v>7</v>
      </c>
      <c r="E10" s="258" t="s">
        <v>8</v>
      </c>
      <c r="F10" s="258"/>
      <c r="G10" s="258"/>
      <c r="H10" s="258"/>
      <c r="I10" s="258"/>
      <c r="J10" s="259"/>
      <c r="K10" s="260" t="s">
        <v>9</v>
      </c>
      <c r="L10" s="258"/>
      <c r="M10" s="258"/>
      <c r="N10" s="258"/>
      <c r="O10" s="259"/>
      <c r="P10" s="261">
        <v>2021</v>
      </c>
      <c r="Q10" s="261">
        <v>2022</v>
      </c>
    </row>
    <row r="11" spans="1:17" ht="80.400000000000006" x14ac:dyDescent="0.25">
      <c r="A11" s="253"/>
      <c r="B11" s="255"/>
      <c r="C11" s="257"/>
      <c r="D11" s="253"/>
      <c r="E11" s="9" t="s">
        <v>10</v>
      </c>
      <c r="F11" s="9" t="s">
        <v>11</v>
      </c>
      <c r="G11" s="10" t="s">
        <v>12</v>
      </c>
      <c r="H11" s="10" t="s">
        <v>13</v>
      </c>
      <c r="I11" s="10" t="s">
        <v>14</v>
      </c>
      <c r="J11" s="10" t="s">
        <v>15</v>
      </c>
      <c r="K11" s="10" t="s">
        <v>16</v>
      </c>
      <c r="L11" s="10" t="s">
        <v>12</v>
      </c>
      <c r="M11" s="10" t="s">
        <v>13</v>
      </c>
      <c r="N11" s="10" t="s">
        <v>14</v>
      </c>
      <c r="O11" s="10" t="s">
        <v>17</v>
      </c>
      <c r="P11" s="261"/>
      <c r="Q11" s="261"/>
    </row>
    <row r="12" spans="1:17" x14ac:dyDescent="0.25">
      <c r="A12" s="37"/>
      <c r="B12" s="38"/>
      <c r="C12" s="39"/>
      <c r="D12" s="37"/>
      <c r="E12" s="37"/>
      <c r="F12" s="40"/>
      <c r="G12" s="41"/>
      <c r="H12" s="41"/>
      <c r="I12" s="41"/>
      <c r="J12" s="41"/>
      <c r="K12" s="41"/>
      <c r="L12" s="41"/>
      <c r="M12" s="41"/>
      <c r="N12" s="41"/>
      <c r="O12" s="42"/>
      <c r="P12" s="42"/>
      <c r="Q12" s="42"/>
    </row>
    <row r="13" spans="1:17" s="8" customFormat="1" x14ac:dyDescent="0.25">
      <c r="A13" s="43"/>
      <c r="B13" s="44" t="s">
        <v>215</v>
      </c>
      <c r="C13" s="45"/>
      <c r="D13" s="46"/>
      <c r="E13" s="47"/>
      <c r="F13" s="48"/>
      <c r="G13" s="49"/>
      <c r="H13" s="48"/>
      <c r="I13" s="48"/>
      <c r="J13" s="49"/>
      <c r="K13" s="49"/>
      <c r="L13" s="49"/>
      <c r="M13" s="49"/>
      <c r="N13" s="49"/>
      <c r="O13" s="49"/>
      <c r="P13" s="49"/>
      <c r="Q13" s="49"/>
    </row>
    <row r="14" spans="1:17" s="18" customFormat="1" ht="26.4" x14ac:dyDescent="0.25">
      <c r="A14" s="50">
        <v>1</v>
      </c>
      <c r="B14" s="53" t="s">
        <v>96</v>
      </c>
      <c r="C14" s="54" t="s">
        <v>50</v>
      </c>
      <c r="D14" s="56">
        <v>2</v>
      </c>
      <c r="E14" s="74">
        <v>2.0699999999999998</v>
      </c>
      <c r="F14" s="48">
        <v>17</v>
      </c>
      <c r="G14" s="52">
        <f t="shared" ref="G14:G36" si="0">ROUND(E14*F14,2)</f>
        <v>35.19</v>
      </c>
      <c r="H14" s="48">
        <v>30.13</v>
      </c>
      <c r="I14" s="48">
        <v>1.76</v>
      </c>
      <c r="J14" s="52">
        <f t="shared" ref="J14:J36" si="1">SUM(G14:I14)</f>
        <v>67.08</v>
      </c>
      <c r="K14" s="52">
        <f t="shared" ref="K14:K36" si="2">ROUND(D14*E14,2)</f>
        <v>4.1399999999999997</v>
      </c>
      <c r="L14" s="52">
        <f t="shared" ref="L14:L36" si="3">ROUND(D14*G14,2)</f>
        <v>70.38</v>
      </c>
      <c r="M14" s="52">
        <f t="shared" ref="M14:M36" si="4">ROUND(D14*H14,2)</f>
        <v>60.26</v>
      </c>
      <c r="N14" s="52">
        <f t="shared" ref="N14:N36" si="5">ROUND(I14*D14,2)</f>
        <v>3.52</v>
      </c>
      <c r="O14" s="52">
        <f t="shared" ref="O14:O36" si="6">SUM(L14:N14)</f>
        <v>134.16</v>
      </c>
      <c r="P14" s="52"/>
      <c r="Q14" s="52">
        <f>O14</f>
        <v>134.16</v>
      </c>
    </row>
    <row r="15" spans="1:17" s="18" customFormat="1" x14ac:dyDescent="0.25">
      <c r="A15" s="50">
        <v>2</v>
      </c>
      <c r="B15" s="35" t="s">
        <v>97</v>
      </c>
      <c r="C15" s="36" t="s">
        <v>50</v>
      </c>
      <c r="D15" s="56">
        <v>4</v>
      </c>
      <c r="E15" s="51">
        <v>0.14000000000000001</v>
      </c>
      <c r="F15" s="48">
        <v>17</v>
      </c>
      <c r="G15" s="52">
        <f t="shared" si="0"/>
        <v>2.38</v>
      </c>
      <c r="H15" s="73">
        <v>8.33</v>
      </c>
      <c r="I15" s="73">
        <v>0.12</v>
      </c>
      <c r="J15" s="52">
        <f t="shared" si="1"/>
        <v>10.83</v>
      </c>
      <c r="K15" s="52">
        <f t="shared" si="2"/>
        <v>0.56000000000000005</v>
      </c>
      <c r="L15" s="52">
        <f t="shared" si="3"/>
        <v>9.52</v>
      </c>
      <c r="M15" s="52">
        <f t="shared" si="4"/>
        <v>33.32</v>
      </c>
      <c r="N15" s="52">
        <f t="shared" si="5"/>
        <v>0.48</v>
      </c>
      <c r="O15" s="52">
        <f t="shared" si="6"/>
        <v>43.32</v>
      </c>
      <c r="P15" s="52"/>
      <c r="Q15" s="52">
        <f>O15</f>
        <v>43.32</v>
      </c>
    </row>
    <row r="16" spans="1:17" s="8" customFormat="1" ht="26.4" x14ac:dyDescent="0.25">
      <c r="A16" s="50">
        <v>3</v>
      </c>
      <c r="B16" s="65" t="s">
        <v>98</v>
      </c>
      <c r="C16" s="66" t="s">
        <v>50</v>
      </c>
      <c r="D16" s="67">
        <v>2</v>
      </c>
      <c r="E16" s="107">
        <v>5.51</v>
      </c>
      <c r="F16" s="68">
        <v>17</v>
      </c>
      <c r="G16" s="69">
        <f t="shared" si="0"/>
        <v>93.67</v>
      </c>
      <c r="H16" s="68">
        <v>2005.12</v>
      </c>
      <c r="I16" s="68">
        <v>4.6900000000000004</v>
      </c>
      <c r="J16" s="69">
        <f t="shared" si="1"/>
        <v>2103.48</v>
      </c>
      <c r="K16" s="69">
        <f t="shared" si="2"/>
        <v>11.02</v>
      </c>
      <c r="L16" s="69">
        <f t="shared" si="3"/>
        <v>187.34</v>
      </c>
      <c r="M16" s="69">
        <f t="shared" si="4"/>
        <v>4010.24</v>
      </c>
      <c r="N16" s="69">
        <f t="shared" si="5"/>
        <v>9.3800000000000008</v>
      </c>
      <c r="O16" s="69">
        <f t="shared" si="6"/>
        <v>4206.96</v>
      </c>
      <c r="P16" s="69"/>
      <c r="Q16" s="69">
        <f>O16</f>
        <v>4206.96</v>
      </c>
    </row>
    <row r="17" spans="1:17" s="18" customFormat="1" ht="26.4" x14ac:dyDescent="0.25">
      <c r="A17" s="50">
        <v>4</v>
      </c>
      <c r="B17" s="53" t="s">
        <v>99</v>
      </c>
      <c r="C17" s="54" t="s">
        <v>50</v>
      </c>
      <c r="D17" s="55">
        <v>2</v>
      </c>
      <c r="E17" s="74">
        <v>1.03</v>
      </c>
      <c r="F17" s="48">
        <v>17</v>
      </c>
      <c r="G17" s="52">
        <f t="shared" si="0"/>
        <v>17.510000000000002</v>
      </c>
      <c r="H17" s="48">
        <v>366.85</v>
      </c>
      <c r="I17" s="48">
        <v>0.88</v>
      </c>
      <c r="J17" s="52">
        <f t="shared" si="1"/>
        <v>385.24</v>
      </c>
      <c r="K17" s="52">
        <f t="shared" si="2"/>
        <v>2.06</v>
      </c>
      <c r="L17" s="52">
        <f t="shared" si="3"/>
        <v>35.020000000000003</v>
      </c>
      <c r="M17" s="52">
        <f t="shared" si="4"/>
        <v>733.7</v>
      </c>
      <c r="N17" s="52">
        <f t="shared" si="5"/>
        <v>1.76</v>
      </c>
      <c r="O17" s="52">
        <f t="shared" si="6"/>
        <v>770.48</v>
      </c>
      <c r="P17" s="52"/>
      <c r="Q17" s="52">
        <f t="shared" ref="Q17:Q73" si="7">O17</f>
        <v>770.48</v>
      </c>
    </row>
    <row r="18" spans="1:17" s="18" customFormat="1" x14ac:dyDescent="0.25">
      <c r="A18" s="50">
        <v>5</v>
      </c>
      <c r="B18" s="35" t="s">
        <v>100</v>
      </c>
      <c r="C18" s="36" t="s">
        <v>50</v>
      </c>
      <c r="D18" s="36">
        <v>2</v>
      </c>
      <c r="E18" s="51">
        <v>0.08</v>
      </c>
      <c r="F18" s="48">
        <v>17</v>
      </c>
      <c r="G18" s="52">
        <f t="shared" si="0"/>
        <v>1.36</v>
      </c>
      <c r="H18" s="73">
        <v>5.95</v>
      </c>
      <c r="I18" s="73">
        <v>0.08</v>
      </c>
      <c r="J18" s="52">
        <f t="shared" si="1"/>
        <v>7.3900000000000006</v>
      </c>
      <c r="K18" s="52">
        <f t="shared" si="2"/>
        <v>0.16</v>
      </c>
      <c r="L18" s="52">
        <f t="shared" si="3"/>
        <v>2.72</v>
      </c>
      <c r="M18" s="52">
        <f t="shared" si="4"/>
        <v>11.9</v>
      </c>
      <c r="N18" s="52">
        <f t="shared" si="5"/>
        <v>0.16</v>
      </c>
      <c r="O18" s="52">
        <f t="shared" si="6"/>
        <v>14.780000000000001</v>
      </c>
      <c r="P18" s="52"/>
      <c r="Q18" s="52">
        <f t="shared" si="7"/>
        <v>14.780000000000001</v>
      </c>
    </row>
    <row r="19" spans="1:17" s="18" customFormat="1" ht="26.4" x14ac:dyDescent="0.25">
      <c r="A19" s="50">
        <v>6</v>
      </c>
      <c r="B19" s="53" t="s">
        <v>101</v>
      </c>
      <c r="C19" s="54" t="s">
        <v>50</v>
      </c>
      <c r="D19" s="55">
        <v>13</v>
      </c>
      <c r="E19" s="74">
        <v>6.2</v>
      </c>
      <c r="F19" s="48">
        <v>17</v>
      </c>
      <c r="G19" s="52">
        <f t="shared" si="0"/>
        <v>105.4</v>
      </c>
      <c r="H19" s="48">
        <v>211.26</v>
      </c>
      <c r="I19" s="48">
        <v>5.27</v>
      </c>
      <c r="J19" s="52">
        <f t="shared" si="1"/>
        <v>321.92999999999995</v>
      </c>
      <c r="K19" s="52">
        <f t="shared" si="2"/>
        <v>80.599999999999994</v>
      </c>
      <c r="L19" s="52">
        <f t="shared" si="3"/>
        <v>1370.2</v>
      </c>
      <c r="M19" s="52">
        <f t="shared" si="4"/>
        <v>2746.38</v>
      </c>
      <c r="N19" s="52">
        <f t="shared" si="5"/>
        <v>68.510000000000005</v>
      </c>
      <c r="O19" s="52">
        <f t="shared" si="6"/>
        <v>4185.09</v>
      </c>
      <c r="P19" s="52"/>
      <c r="Q19" s="69">
        <f t="shared" si="7"/>
        <v>4185.09</v>
      </c>
    </row>
    <row r="20" spans="1:17" s="18" customFormat="1" ht="39.6" x14ac:dyDescent="0.25">
      <c r="A20" s="50">
        <v>7</v>
      </c>
      <c r="B20" s="53" t="s">
        <v>102</v>
      </c>
      <c r="C20" s="54" t="s">
        <v>50</v>
      </c>
      <c r="D20" s="55">
        <v>14</v>
      </c>
      <c r="E20" s="74">
        <v>4.13</v>
      </c>
      <c r="F20" s="48">
        <v>17</v>
      </c>
      <c r="G20" s="52">
        <f t="shared" si="0"/>
        <v>70.209999999999994</v>
      </c>
      <c r="H20" s="48">
        <v>102.47</v>
      </c>
      <c r="I20" s="48">
        <v>3.51</v>
      </c>
      <c r="J20" s="52">
        <f t="shared" si="1"/>
        <v>176.19</v>
      </c>
      <c r="K20" s="52">
        <f t="shared" si="2"/>
        <v>57.82</v>
      </c>
      <c r="L20" s="52">
        <f t="shared" si="3"/>
        <v>982.94</v>
      </c>
      <c r="M20" s="52">
        <f t="shared" si="4"/>
        <v>1434.58</v>
      </c>
      <c r="N20" s="52">
        <f t="shared" si="5"/>
        <v>49.14</v>
      </c>
      <c r="O20" s="52">
        <f t="shared" si="6"/>
        <v>2466.66</v>
      </c>
      <c r="P20" s="52"/>
      <c r="Q20" s="52">
        <f t="shared" si="7"/>
        <v>2466.66</v>
      </c>
    </row>
    <row r="21" spans="1:17" s="18" customFormat="1" ht="26.4" x14ac:dyDescent="0.25">
      <c r="A21" s="50">
        <v>8</v>
      </c>
      <c r="B21" s="32" t="s">
        <v>103</v>
      </c>
      <c r="C21" s="33" t="s">
        <v>50</v>
      </c>
      <c r="D21" s="34">
        <v>4</v>
      </c>
      <c r="E21" s="74">
        <v>3.85</v>
      </c>
      <c r="F21" s="48">
        <v>17</v>
      </c>
      <c r="G21" s="52">
        <f t="shared" si="0"/>
        <v>65.45</v>
      </c>
      <c r="H21" s="48">
        <v>154.33000000000001</v>
      </c>
      <c r="I21" s="48">
        <v>3.28</v>
      </c>
      <c r="J21" s="52">
        <f t="shared" si="1"/>
        <v>223.06000000000003</v>
      </c>
      <c r="K21" s="52">
        <f t="shared" si="2"/>
        <v>15.4</v>
      </c>
      <c r="L21" s="52">
        <f t="shared" si="3"/>
        <v>261.8</v>
      </c>
      <c r="M21" s="52">
        <f t="shared" si="4"/>
        <v>617.32000000000005</v>
      </c>
      <c r="N21" s="52">
        <f t="shared" si="5"/>
        <v>13.12</v>
      </c>
      <c r="O21" s="52">
        <f t="shared" si="6"/>
        <v>892.24000000000012</v>
      </c>
      <c r="P21" s="52"/>
      <c r="Q21" s="52">
        <f t="shared" si="7"/>
        <v>892.24000000000012</v>
      </c>
    </row>
    <row r="22" spans="1:17" s="18" customFormat="1" ht="26.4" x14ac:dyDescent="0.25">
      <c r="A22" s="50">
        <v>9</v>
      </c>
      <c r="B22" s="53" t="s">
        <v>104</v>
      </c>
      <c r="C22" s="54" t="s">
        <v>50</v>
      </c>
      <c r="D22" s="55">
        <v>4</v>
      </c>
      <c r="E22" s="74">
        <v>0.28000000000000003</v>
      </c>
      <c r="F22" s="48">
        <v>17</v>
      </c>
      <c r="G22" s="52">
        <f t="shared" si="0"/>
        <v>4.76</v>
      </c>
      <c r="H22" s="48">
        <v>12.65</v>
      </c>
      <c r="I22" s="48">
        <v>0.23</v>
      </c>
      <c r="J22" s="52">
        <f t="shared" si="1"/>
        <v>17.64</v>
      </c>
      <c r="K22" s="52">
        <f t="shared" si="2"/>
        <v>1.1200000000000001</v>
      </c>
      <c r="L22" s="52">
        <f t="shared" si="3"/>
        <v>19.04</v>
      </c>
      <c r="M22" s="52">
        <f t="shared" si="4"/>
        <v>50.6</v>
      </c>
      <c r="N22" s="52">
        <f t="shared" si="5"/>
        <v>0.92</v>
      </c>
      <c r="O22" s="52">
        <f t="shared" si="6"/>
        <v>70.56</v>
      </c>
      <c r="P22" s="52"/>
      <c r="Q22" s="69">
        <f t="shared" si="7"/>
        <v>70.56</v>
      </c>
    </row>
    <row r="23" spans="1:17" s="18" customFormat="1" ht="26.4" x14ac:dyDescent="0.25">
      <c r="A23" s="50">
        <v>10</v>
      </c>
      <c r="B23" s="53" t="s">
        <v>105</v>
      </c>
      <c r="C23" s="54" t="s">
        <v>50</v>
      </c>
      <c r="D23" s="56">
        <v>14</v>
      </c>
      <c r="E23" s="74">
        <v>0.83</v>
      </c>
      <c r="F23" s="48">
        <v>17</v>
      </c>
      <c r="G23" s="52">
        <f t="shared" si="0"/>
        <v>14.11</v>
      </c>
      <c r="H23" s="48">
        <v>2.85</v>
      </c>
      <c r="I23" s="48">
        <v>0.7</v>
      </c>
      <c r="J23" s="52">
        <f t="shared" si="1"/>
        <v>17.66</v>
      </c>
      <c r="K23" s="52">
        <f t="shared" si="2"/>
        <v>11.62</v>
      </c>
      <c r="L23" s="52">
        <f t="shared" si="3"/>
        <v>197.54</v>
      </c>
      <c r="M23" s="52">
        <f t="shared" si="4"/>
        <v>39.9</v>
      </c>
      <c r="N23" s="52">
        <f t="shared" si="5"/>
        <v>9.8000000000000007</v>
      </c>
      <c r="O23" s="52">
        <f t="shared" si="6"/>
        <v>247.24</v>
      </c>
      <c r="P23" s="52"/>
      <c r="Q23" s="52">
        <f t="shared" si="7"/>
        <v>247.24</v>
      </c>
    </row>
    <row r="24" spans="1:17" s="18" customFormat="1" ht="26.4" x14ac:dyDescent="0.25">
      <c r="A24" s="50">
        <v>11</v>
      </c>
      <c r="B24" s="53" t="s">
        <v>106</v>
      </c>
      <c r="C24" s="54" t="s">
        <v>50</v>
      </c>
      <c r="D24" s="55">
        <v>50</v>
      </c>
      <c r="E24" s="74">
        <v>0.08</v>
      </c>
      <c r="F24" s="48">
        <v>17</v>
      </c>
      <c r="G24" s="52">
        <f t="shared" si="0"/>
        <v>1.36</v>
      </c>
      <c r="H24" s="48">
        <v>1.32</v>
      </c>
      <c r="I24" s="48">
        <v>0.08</v>
      </c>
      <c r="J24" s="52">
        <f t="shared" si="1"/>
        <v>2.7600000000000002</v>
      </c>
      <c r="K24" s="52">
        <f t="shared" si="2"/>
        <v>4</v>
      </c>
      <c r="L24" s="52">
        <f t="shared" si="3"/>
        <v>68</v>
      </c>
      <c r="M24" s="52">
        <f t="shared" si="4"/>
        <v>66</v>
      </c>
      <c r="N24" s="52">
        <f t="shared" si="5"/>
        <v>4</v>
      </c>
      <c r="O24" s="52">
        <f t="shared" si="6"/>
        <v>138</v>
      </c>
      <c r="P24" s="52"/>
      <c r="Q24" s="52">
        <f t="shared" si="7"/>
        <v>138</v>
      </c>
    </row>
    <row r="25" spans="1:17" s="18" customFormat="1" ht="26.4" x14ac:dyDescent="0.25">
      <c r="A25" s="50">
        <v>12</v>
      </c>
      <c r="B25" s="53" t="s">
        <v>107</v>
      </c>
      <c r="C25" s="54" t="s">
        <v>50</v>
      </c>
      <c r="D25" s="56">
        <v>1</v>
      </c>
      <c r="E25" s="74">
        <v>11.01</v>
      </c>
      <c r="F25" s="48">
        <v>17</v>
      </c>
      <c r="G25" s="52">
        <f t="shared" si="0"/>
        <v>187.17</v>
      </c>
      <c r="H25" s="48">
        <v>938.63</v>
      </c>
      <c r="I25" s="48">
        <v>9.36</v>
      </c>
      <c r="J25" s="52">
        <f t="shared" si="1"/>
        <v>1135.1599999999999</v>
      </c>
      <c r="K25" s="52">
        <f t="shared" si="2"/>
        <v>11.01</v>
      </c>
      <c r="L25" s="52">
        <f t="shared" si="3"/>
        <v>187.17</v>
      </c>
      <c r="M25" s="52">
        <f t="shared" si="4"/>
        <v>938.63</v>
      </c>
      <c r="N25" s="52">
        <f t="shared" si="5"/>
        <v>9.36</v>
      </c>
      <c r="O25" s="52">
        <f t="shared" si="6"/>
        <v>1135.1599999999999</v>
      </c>
      <c r="P25" s="52"/>
      <c r="Q25" s="69">
        <f t="shared" si="7"/>
        <v>1135.1599999999999</v>
      </c>
    </row>
    <row r="26" spans="1:17" s="18" customFormat="1" x14ac:dyDescent="0.25">
      <c r="A26" s="50">
        <v>13</v>
      </c>
      <c r="B26" s="53" t="s">
        <v>108</v>
      </c>
      <c r="C26" s="54" t="s">
        <v>50</v>
      </c>
      <c r="D26" s="55">
        <v>4</v>
      </c>
      <c r="E26" s="74">
        <v>1.1000000000000001</v>
      </c>
      <c r="F26" s="48">
        <v>17</v>
      </c>
      <c r="G26" s="52">
        <f t="shared" si="0"/>
        <v>18.7</v>
      </c>
      <c r="H26" s="48">
        <v>211.26</v>
      </c>
      <c r="I26" s="48">
        <v>0.94</v>
      </c>
      <c r="J26" s="52">
        <f t="shared" si="1"/>
        <v>230.89999999999998</v>
      </c>
      <c r="K26" s="52">
        <f t="shared" si="2"/>
        <v>4.4000000000000004</v>
      </c>
      <c r="L26" s="52">
        <f t="shared" si="3"/>
        <v>74.8</v>
      </c>
      <c r="M26" s="52">
        <f t="shared" si="4"/>
        <v>845.04</v>
      </c>
      <c r="N26" s="52">
        <f t="shared" si="5"/>
        <v>3.76</v>
      </c>
      <c r="O26" s="52">
        <f t="shared" si="6"/>
        <v>923.59999999999991</v>
      </c>
      <c r="P26" s="52"/>
      <c r="Q26" s="52">
        <f t="shared" si="7"/>
        <v>923.59999999999991</v>
      </c>
    </row>
    <row r="27" spans="1:17" s="18" customFormat="1" ht="146.1" customHeight="1" x14ac:dyDescent="0.25">
      <c r="A27" s="50">
        <v>14</v>
      </c>
      <c r="B27" s="53" t="s">
        <v>109</v>
      </c>
      <c r="C27" s="54" t="s">
        <v>93</v>
      </c>
      <c r="D27" s="55">
        <v>1</v>
      </c>
      <c r="E27" s="74">
        <v>2.75</v>
      </c>
      <c r="F27" s="48">
        <v>17</v>
      </c>
      <c r="G27" s="52">
        <f t="shared" si="0"/>
        <v>46.75</v>
      </c>
      <c r="H27" s="48">
        <v>1328.25</v>
      </c>
      <c r="I27" s="48">
        <v>2.34</v>
      </c>
      <c r="J27" s="52">
        <f t="shared" si="1"/>
        <v>1377.34</v>
      </c>
      <c r="K27" s="52">
        <f t="shared" si="2"/>
        <v>2.75</v>
      </c>
      <c r="L27" s="52">
        <f t="shared" si="3"/>
        <v>46.75</v>
      </c>
      <c r="M27" s="52">
        <f t="shared" si="4"/>
        <v>1328.25</v>
      </c>
      <c r="N27" s="52">
        <f t="shared" si="5"/>
        <v>2.34</v>
      </c>
      <c r="O27" s="52">
        <f t="shared" si="6"/>
        <v>1377.34</v>
      </c>
      <c r="P27" s="52"/>
      <c r="Q27" s="52">
        <f t="shared" si="7"/>
        <v>1377.34</v>
      </c>
    </row>
    <row r="28" spans="1:17" s="18" customFormat="1" ht="17.399999999999999" customHeight="1" x14ac:dyDescent="0.25">
      <c r="A28" s="50">
        <v>15</v>
      </c>
      <c r="B28" s="53" t="s">
        <v>110</v>
      </c>
      <c r="C28" s="54" t="s">
        <v>50</v>
      </c>
      <c r="D28" s="55">
        <v>4</v>
      </c>
      <c r="E28" s="74">
        <v>0.35</v>
      </c>
      <c r="F28" s="48">
        <v>17</v>
      </c>
      <c r="G28" s="52">
        <f t="shared" si="0"/>
        <v>5.95</v>
      </c>
      <c r="H28" s="48">
        <v>417.45</v>
      </c>
      <c r="I28" s="48">
        <v>0.3</v>
      </c>
      <c r="J28" s="52">
        <f t="shared" si="1"/>
        <v>423.7</v>
      </c>
      <c r="K28" s="52">
        <f t="shared" si="2"/>
        <v>1.4</v>
      </c>
      <c r="L28" s="52">
        <f t="shared" si="3"/>
        <v>23.8</v>
      </c>
      <c r="M28" s="52">
        <f t="shared" si="4"/>
        <v>1669.8</v>
      </c>
      <c r="N28" s="52">
        <f t="shared" si="5"/>
        <v>1.2</v>
      </c>
      <c r="O28" s="52">
        <f t="shared" si="6"/>
        <v>1694.8</v>
      </c>
      <c r="P28" s="52"/>
      <c r="Q28" s="69">
        <f t="shared" si="7"/>
        <v>1694.8</v>
      </c>
    </row>
    <row r="29" spans="1:17" s="18" customFormat="1" x14ac:dyDescent="0.25">
      <c r="A29" s="50">
        <v>16</v>
      </c>
      <c r="B29" s="53" t="s">
        <v>111</v>
      </c>
      <c r="C29" s="54" t="s">
        <v>50</v>
      </c>
      <c r="D29" s="55">
        <v>4</v>
      </c>
      <c r="E29" s="74">
        <v>0.2</v>
      </c>
      <c r="F29" s="48">
        <v>17</v>
      </c>
      <c r="G29" s="52">
        <f t="shared" si="0"/>
        <v>3.4</v>
      </c>
      <c r="H29" s="48">
        <v>18.98</v>
      </c>
      <c r="I29" s="48">
        <v>0.18</v>
      </c>
      <c r="J29" s="52">
        <f t="shared" si="1"/>
        <v>22.56</v>
      </c>
      <c r="K29" s="52">
        <f t="shared" si="2"/>
        <v>0.8</v>
      </c>
      <c r="L29" s="52">
        <f t="shared" si="3"/>
        <v>13.6</v>
      </c>
      <c r="M29" s="52">
        <f t="shared" si="4"/>
        <v>75.92</v>
      </c>
      <c r="N29" s="52">
        <f t="shared" si="5"/>
        <v>0.72</v>
      </c>
      <c r="O29" s="52">
        <f t="shared" si="6"/>
        <v>90.24</v>
      </c>
      <c r="P29" s="52"/>
      <c r="Q29" s="52">
        <f t="shared" si="7"/>
        <v>90.24</v>
      </c>
    </row>
    <row r="30" spans="1:17" s="18" customFormat="1" x14ac:dyDescent="0.25">
      <c r="A30" s="50">
        <v>17</v>
      </c>
      <c r="B30" s="53" t="s">
        <v>112</v>
      </c>
      <c r="C30" s="54" t="s">
        <v>50</v>
      </c>
      <c r="D30" s="55">
        <v>2</v>
      </c>
      <c r="E30" s="74">
        <v>2.75</v>
      </c>
      <c r="F30" s="48">
        <v>17</v>
      </c>
      <c r="G30" s="52">
        <f t="shared" si="0"/>
        <v>46.75</v>
      </c>
      <c r="H30" s="48">
        <v>575.58000000000004</v>
      </c>
      <c r="I30" s="48">
        <v>2.34</v>
      </c>
      <c r="J30" s="52">
        <f t="shared" si="1"/>
        <v>624.67000000000007</v>
      </c>
      <c r="K30" s="52">
        <f t="shared" si="2"/>
        <v>5.5</v>
      </c>
      <c r="L30" s="52">
        <f t="shared" si="3"/>
        <v>93.5</v>
      </c>
      <c r="M30" s="52">
        <f t="shared" si="4"/>
        <v>1151.1600000000001</v>
      </c>
      <c r="N30" s="52">
        <f t="shared" si="5"/>
        <v>4.68</v>
      </c>
      <c r="O30" s="52">
        <f t="shared" si="6"/>
        <v>1249.3400000000001</v>
      </c>
      <c r="P30" s="52"/>
      <c r="Q30" s="52">
        <f t="shared" si="7"/>
        <v>1249.3400000000001</v>
      </c>
    </row>
    <row r="31" spans="1:17" s="18" customFormat="1" x14ac:dyDescent="0.25">
      <c r="A31" s="50">
        <v>18</v>
      </c>
      <c r="B31" s="53" t="s">
        <v>113</v>
      </c>
      <c r="C31" s="54" t="s">
        <v>50</v>
      </c>
      <c r="D31" s="55">
        <v>2</v>
      </c>
      <c r="E31" s="74">
        <v>0.2</v>
      </c>
      <c r="F31" s="48">
        <v>17</v>
      </c>
      <c r="G31" s="52">
        <f t="shared" si="0"/>
        <v>3.4</v>
      </c>
      <c r="H31" s="48">
        <v>11.07</v>
      </c>
      <c r="I31" s="48">
        <v>0.18</v>
      </c>
      <c r="J31" s="52">
        <f t="shared" si="1"/>
        <v>14.65</v>
      </c>
      <c r="K31" s="52">
        <f t="shared" si="2"/>
        <v>0.4</v>
      </c>
      <c r="L31" s="52">
        <f t="shared" si="3"/>
        <v>6.8</v>
      </c>
      <c r="M31" s="52">
        <f t="shared" si="4"/>
        <v>22.14</v>
      </c>
      <c r="N31" s="52">
        <f t="shared" si="5"/>
        <v>0.36</v>
      </c>
      <c r="O31" s="52">
        <f t="shared" si="6"/>
        <v>29.3</v>
      </c>
      <c r="P31" s="52"/>
      <c r="Q31" s="69">
        <f t="shared" si="7"/>
        <v>29.3</v>
      </c>
    </row>
    <row r="32" spans="1:17" s="18" customFormat="1" x14ac:dyDescent="0.25">
      <c r="A32" s="50">
        <v>19</v>
      </c>
      <c r="B32" s="53" t="s">
        <v>114</v>
      </c>
      <c r="C32" s="54" t="s">
        <v>50</v>
      </c>
      <c r="D32" s="55">
        <v>2</v>
      </c>
      <c r="E32" s="74">
        <v>0.04</v>
      </c>
      <c r="F32" s="48">
        <v>17</v>
      </c>
      <c r="G32" s="52">
        <f t="shared" si="0"/>
        <v>0.68</v>
      </c>
      <c r="H32" s="48">
        <v>5.72</v>
      </c>
      <c r="I32" s="48">
        <v>0.03</v>
      </c>
      <c r="J32" s="52">
        <f t="shared" si="1"/>
        <v>6.43</v>
      </c>
      <c r="K32" s="52">
        <f t="shared" si="2"/>
        <v>0.08</v>
      </c>
      <c r="L32" s="52">
        <f t="shared" si="3"/>
        <v>1.36</v>
      </c>
      <c r="M32" s="52">
        <f t="shared" si="4"/>
        <v>11.44</v>
      </c>
      <c r="N32" s="52">
        <f t="shared" si="5"/>
        <v>0.06</v>
      </c>
      <c r="O32" s="52">
        <f t="shared" si="6"/>
        <v>12.86</v>
      </c>
      <c r="P32" s="52"/>
      <c r="Q32" s="52">
        <f t="shared" si="7"/>
        <v>12.86</v>
      </c>
    </row>
    <row r="33" spans="1:17" s="18" customFormat="1" x14ac:dyDescent="0.25">
      <c r="A33" s="50">
        <v>20</v>
      </c>
      <c r="B33" s="53" t="s">
        <v>115</v>
      </c>
      <c r="C33" s="54" t="s">
        <v>50</v>
      </c>
      <c r="D33" s="54">
        <v>1</v>
      </c>
      <c r="E33" s="74">
        <v>7.0000000000000007E-2</v>
      </c>
      <c r="F33" s="48">
        <v>17</v>
      </c>
      <c r="G33" s="52">
        <f t="shared" si="0"/>
        <v>1.19</v>
      </c>
      <c r="H33" s="48">
        <v>26.57</v>
      </c>
      <c r="I33" s="48">
        <v>7.0000000000000007E-2</v>
      </c>
      <c r="J33" s="52">
        <f t="shared" si="1"/>
        <v>27.830000000000002</v>
      </c>
      <c r="K33" s="52">
        <f t="shared" si="2"/>
        <v>7.0000000000000007E-2</v>
      </c>
      <c r="L33" s="52">
        <f t="shared" si="3"/>
        <v>1.19</v>
      </c>
      <c r="M33" s="52">
        <f t="shared" si="4"/>
        <v>26.57</v>
      </c>
      <c r="N33" s="52">
        <f t="shared" si="5"/>
        <v>7.0000000000000007E-2</v>
      </c>
      <c r="O33" s="52">
        <f t="shared" si="6"/>
        <v>27.830000000000002</v>
      </c>
      <c r="P33" s="52"/>
      <c r="Q33" s="52">
        <f t="shared" si="7"/>
        <v>27.830000000000002</v>
      </c>
    </row>
    <row r="34" spans="1:17" s="18" customFormat="1" x14ac:dyDescent="0.25">
      <c r="A34" s="50">
        <v>21</v>
      </c>
      <c r="B34" s="53" t="s">
        <v>116</v>
      </c>
      <c r="C34" s="54" t="s">
        <v>20</v>
      </c>
      <c r="D34" s="55">
        <v>2500</v>
      </c>
      <c r="E34" s="74">
        <v>0.05</v>
      </c>
      <c r="F34" s="48">
        <v>17</v>
      </c>
      <c r="G34" s="52">
        <f t="shared" si="0"/>
        <v>0.85</v>
      </c>
      <c r="H34" s="48">
        <v>0.4</v>
      </c>
      <c r="I34" s="48">
        <v>0.04</v>
      </c>
      <c r="J34" s="52">
        <f t="shared" si="1"/>
        <v>1.29</v>
      </c>
      <c r="K34" s="52">
        <f t="shared" si="2"/>
        <v>125</v>
      </c>
      <c r="L34" s="52">
        <f t="shared" si="3"/>
        <v>2125</v>
      </c>
      <c r="M34" s="52">
        <f t="shared" si="4"/>
        <v>1000</v>
      </c>
      <c r="N34" s="52">
        <f t="shared" si="5"/>
        <v>100</v>
      </c>
      <c r="O34" s="52">
        <f t="shared" si="6"/>
        <v>3225</v>
      </c>
      <c r="P34" s="52">
        <f>O34</f>
        <v>3225</v>
      </c>
      <c r="Q34" s="69"/>
    </row>
    <row r="35" spans="1:17" s="18" customFormat="1" ht="26.4" x14ac:dyDescent="0.25">
      <c r="A35" s="50">
        <v>22</v>
      </c>
      <c r="B35" s="53" t="s">
        <v>117</v>
      </c>
      <c r="C35" s="54" t="s">
        <v>20</v>
      </c>
      <c r="D35" s="56">
        <v>10</v>
      </c>
      <c r="E35" s="74">
        <v>7.0000000000000007E-2</v>
      </c>
      <c r="F35" s="48">
        <v>17</v>
      </c>
      <c r="G35" s="52">
        <f t="shared" si="0"/>
        <v>1.19</v>
      </c>
      <c r="H35" s="48">
        <v>2.41</v>
      </c>
      <c r="I35" s="48">
        <v>7.0000000000000007E-2</v>
      </c>
      <c r="J35" s="52">
        <f t="shared" si="1"/>
        <v>3.67</v>
      </c>
      <c r="K35" s="52">
        <f t="shared" si="2"/>
        <v>0.7</v>
      </c>
      <c r="L35" s="52">
        <f t="shared" si="3"/>
        <v>11.9</v>
      </c>
      <c r="M35" s="52">
        <f t="shared" si="4"/>
        <v>24.1</v>
      </c>
      <c r="N35" s="52">
        <f t="shared" si="5"/>
        <v>0.7</v>
      </c>
      <c r="O35" s="52">
        <f t="shared" si="6"/>
        <v>36.700000000000003</v>
      </c>
      <c r="P35" s="52">
        <f>O35</f>
        <v>36.700000000000003</v>
      </c>
      <c r="Q35" s="52"/>
    </row>
    <row r="36" spans="1:17" s="8" customFormat="1" ht="26.4" x14ac:dyDescent="0.25">
      <c r="A36" s="50">
        <v>23</v>
      </c>
      <c r="B36" s="65" t="s">
        <v>118</v>
      </c>
      <c r="C36" s="66" t="s">
        <v>20</v>
      </c>
      <c r="D36" s="67">
        <v>100</v>
      </c>
      <c r="E36" s="107">
        <v>0.04</v>
      </c>
      <c r="F36" s="68">
        <v>17</v>
      </c>
      <c r="G36" s="69">
        <f t="shared" si="0"/>
        <v>0.68</v>
      </c>
      <c r="H36" s="68">
        <v>0.45</v>
      </c>
      <c r="I36" s="68">
        <v>0.03</v>
      </c>
      <c r="J36" s="69">
        <f t="shared" si="1"/>
        <v>1.1600000000000001</v>
      </c>
      <c r="K36" s="69">
        <f t="shared" si="2"/>
        <v>4</v>
      </c>
      <c r="L36" s="69">
        <f t="shared" si="3"/>
        <v>68</v>
      </c>
      <c r="M36" s="69">
        <f t="shared" si="4"/>
        <v>45</v>
      </c>
      <c r="N36" s="69">
        <f t="shared" si="5"/>
        <v>3</v>
      </c>
      <c r="O36" s="69">
        <f t="shared" si="6"/>
        <v>116</v>
      </c>
      <c r="P36" s="69">
        <f>O36</f>
        <v>116</v>
      </c>
      <c r="Q36" s="52"/>
    </row>
    <row r="37" spans="1:17" s="18" customFormat="1" x14ac:dyDescent="0.25">
      <c r="A37" s="50">
        <v>24</v>
      </c>
      <c r="B37" s="53" t="s">
        <v>119</v>
      </c>
      <c r="C37" s="54" t="s">
        <v>50</v>
      </c>
      <c r="D37" s="55">
        <v>10</v>
      </c>
      <c r="E37" s="74">
        <v>0.69</v>
      </c>
      <c r="F37" s="48">
        <v>17</v>
      </c>
      <c r="G37" s="52">
        <f t="shared" ref="G37:G46" si="8">ROUND(E37*F37,2)</f>
        <v>11.73</v>
      </c>
      <c r="H37" s="48">
        <v>32.89</v>
      </c>
      <c r="I37" s="48">
        <v>0.59</v>
      </c>
      <c r="J37" s="52">
        <f t="shared" ref="J37:J46" si="9">SUM(G37:I37)</f>
        <v>45.210000000000008</v>
      </c>
      <c r="K37" s="52">
        <f t="shared" ref="K37:K46" si="10">ROUND(D37*E37,2)</f>
        <v>6.9</v>
      </c>
      <c r="L37" s="52">
        <f t="shared" ref="L37:L46" si="11">ROUND(D37*G37,2)</f>
        <v>117.3</v>
      </c>
      <c r="M37" s="52">
        <f t="shared" ref="M37:M46" si="12">ROUND(D37*H37,2)</f>
        <v>328.9</v>
      </c>
      <c r="N37" s="52">
        <f t="shared" ref="N37:N46" si="13">ROUND(I37*D37,2)</f>
        <v>5.9</v>
      </c>
      <c r="O37" s="52">
        <f t="shared" ref="O37:O46" si="14">SUM(L37:N37)</f>
        <v>452.09999999999997</v>
      </c>
      <c r="P37" s="52">
        <f>O37</f>
        <v>452.09999999999997</v>
      </c>
      <c r="Q37" s="69"/>
    </row>
    <row r="38" spans="1:17" s="18" customFormat="1" x14ac:dyDescent="0.25">
      <c r="A38" s="50">
        <v>25</v>
      </c>
      <c r="B38" s="53" t="s">
        <v>120</v>
      </c>
      <c r="C38" s="54" t="s">
        <v>50</v>
      </c>
      <c r="D38" s="56">
        <v>13</v>
      </c>
      <c r="E38" s="74">
        <v>0.96</v>
      </c>
      <c r="F38" s="48">
        <v>17</v>
      </c>
      <c r="G38" s="52">
        <f t="shared" si="8"/>
        <v>16.32</v>
      </c>
      <c r="H38" s="48">
        <v>75.63</v>
      </c>
      <c r="I38" s="48">
        <v>0.81</v>
      </c>
      <c r="J38" s="52">
        <f t="shared" si="9"/>
        <v>92.759999999999991</v>
      </c>
      <c r="K38" s="52">
        <f t="shared" si="10"/>
        <v>12.48</v>
      </c>
      <c r="L38" s="52">
        <f t="shared" si="11"/>
        <v>212.16</v>
      </c>
      <c r="M38" s="52">
        <f t="shared" si="12"/>
        <v>983.19</v>
      </c>
      <c r="N38" s="52">
        <f t="shared" si="13"/>
        <v>10.53</v>
      </c>
      <c r="O38" s="52">
        <f t="shared" si="14"/>
        <v>1205.8800000000001</v>
      </c>
      <c r="P38" s="52"/>
      <c r="Q38" s="52">
        <f t="shared" si="7"/>
        <v>1205.8800000000001</v>
      </c>
    </row>
    <row r="39" spans="1:17" s="18" customFormat="1" ht="26.4" x14ac:dyDescent="0.25">
      <c r="A39" s="50">
        <v>26</v>
      </c>
      <c r="B39" s="53" t="s">
        <v>121</v>
      </c>
      <c r="C39" s="54" t="s">
        <v>20</v>
      </c>
      <c r="D39" s="55">
        <v>130</v>
      </c>
      <c r="E39" s="74">
        <v>0.04</v>
      </c>
      <c r="F39" s="48">
        <v>17</v>
      </c>
      <c r="G39" s="52">
        <f t="shared" si="8"/>
        <v>0.68</v>
      </c>
      <c r="H39" s="48">
        <v>1.02</v>
      </c>
      <c r="I39" s="48">
        <v>0.03</v>
      </c>
      <c r="J39" s="52">
        <f t="shared" si="9"/>
        <v>1.7300000000000002</v>
      </c>
      <c r="K39" s="52">
        <f t="shared" si="10"/>
        <v>5.2</v>
      </c>
      <c r="L39" s="52">
        <f t="shared" si="11"/>
        <v>88.4</v>
      </c>
      <c r="M39" s="52">
        <f t="shared" si="12"/>
        <v>132.6</v>
      </c>
      <c r="N39" s="52">
        <f t="shared" si="13"/>
        <v>3.9</v>
      </c>
      <c r="O39" s="52">
        <f t="shared" si="14"/>
        <v>224.9</v>
      </c>
      <c r="P39" s="52">
        <f>O39</f>
        <v>224.9</v>
      </c>
      <c r="Q39" s="52"/>
    </row>
    <row r="40" spans="1:17" s="18" customFormat="1" x14ac:dyDescent="0.25">
      <c r="A40" s="50">
        <v>27</v>
      </c>
      <c r="B40" s="53" t="s">
        <v>122</v>
      </c>
      <c r="C40" s="54" t="s">
        <v>93</v>
      </c>
      <c r="D40" s="56">
        <v>1</v>
      </c>
      <c r="E40" s="74">
        <v>9.64</v>
      </c>
      <c r="F40" s="48">
        <v>17</v>
      </c>
      <c r="G40" s="52">
        <f t="shared" si="8"/>
        <v>163.88</v>
      </c>
      <c r="H40" s="48">
        <v>1207.56</v>
      </c>
      <c r="I40" s="48">
        <v>8.1999999999999993</v>
      </c>
      <c r="J40" s="52">
        <f t="shared" si="9"/>
        <v>1379.64</v>
      </c>
      <c r="K40" s="52">
        <f t="shared" si="10"/>
        <v>9.64</v>
      </c>
      <c r="L40" s="52">
        <f t="shared" si="11"/>
        <v>163.88</v>
      </c>
      <c r="M40" s="52">
        <f t="shared" si="12"/>
        <v>1207.56</v>
      </c>
      <c r="N40" s="52">
        <f t="shared" si="13"/>
        <v>8.1999999999999993</v>
      </c>
      <c r="O40" s="52">
        <f t="shared" si="14"/>
        <v>1379.64</v>
      </c>
      <c r="P40" s="52">
        <f>O40</f>
        <v>1379.64</v>
      </c>
      <c r="Q40" s="69"/>
    </row>
    <row r="41" spans="1:17" s="18" customFormat="1" x14ac:dyDescent="0.25">
      <c r="A41" s="50">
        <v>28</v>
      </c>
      <c r="B41" s="53" t="s">
        <v>123</v>
      </c>
      <c r="C41" s="54"/>
      <c r="D41" s="55"/>
      <c r="E41" s="74">
        <v>0</v>
      </c>
      <c r="F41" s="48">
        <v>17</v>
      </c>
      <c r="G41" s="52">
        <f t="shared" si="8"/>
        <v>0</v>
      </c>
      <c r="H41" s="48">
        <v>0</v>
      </c>
      <c r="I41" s="48">
        <v>0</v>
      </c>
      <c r="J41" s="52">
        <f t="shared" si="9"/>
        <v>0</v>
      </c>
      <c r="K41" s="52">
        <f t="shared" si="10"/>
        <v>0</v>
      </c>
      <c r="L41" s="52">
        <f t="shared" si="11"/>
        <v>0</v>
      </c>
      <c r="M41" s="52">
        <f t="shared" si="12"/>
        <v>0</v>
      </c>
      <c r="N41" s="52">
        <f t="shared" si="13"/>
        <v>0</v>
      </c>
      <c r="O41" s="52">
        <f t="shared" si="14"/>
        <v>0</v>
      </c>
      <c r="P41" s="52"/>
      <c r="Q41" s="52"/>
    </row>
    <row r="42" spans="1:17" s="18" customFormat="1" ht="28.65" customHeight="1" x14ac:dyDescent="0.25">
      <c r="A42" s="50">
        <v>29</v>
      </c>
      <c r="B42" s="53" t="s">
        <v>124</v>
      </c>
      <c r="C42" s="54" t="s">
        <v>50</v>
      </c>
      <c r="D42" s="55">
        <v>20</v>
      </c>
      <c r="E42" s="74">
        <v>3.59</v>
      </c>
      <c r="F42" s="48">
        <v>17</v>
      </c>
      <c r="G42" s="52">
        <f t="shared" si="8"/>
        <v>61.03</v>
      </c>
      <c r="H42" s="48">
        <v>0</v>
      </c>
      <c r="I42" s="48">
        <v>3.06</v>
      </c>
      <c r="J42" s="52">
        <f t="shared" si="9"/>
        <v>64.09</v>
      </c>
      <c r="K42" s="52">
        <f t="shared" si="10"/>
        <v>71.8</v>
      </c>
      <c r="L42" s="52">
        <f t="shared" si="11"/>
        <v>1220.5999999999999</v>
      </c>
      <c r="M42" s="52">
        <f t="shared" si="12"/>
        <v>0</v>
      </c>
      <c r="N42" s="52">
        <f t="shared" si="13"/>
        <v>61.2</v>
      </c>
      <c r="O42" s="52">
        <f t="shared" si="14"/>
        <v>1281.8</v>
      </c>
      <c r="P42" s="52">
        <f>O42</f>
        <v>1281.8</v>
      </c>
      <c r="Q42" s="52"/>
    </row>
    <row r="43" spans="1:17" s="18" customFormat="1" ht="26.4" x14ac:dyDescent="0.25">
      <c r="A43" s="50">
        <v>30</v>
      </c>
      <c r="B43" s="53" t="s">
        <v>125</v>
      </c>
      <c r="C43" s="54" t="s">
        <v>93</v>
      </c>
      <c r="D43" s="55">
        <v>1</v>
      </c>
      <c r="E43" s="74">
        <v>55.06</v>
      </c>
      <c r="F43" s="48">
        <v>17</v>
      </c>
      <c r="G43" s="52">
        <f t="shared" si="8"/>
        <v>936.02</v>
      </c>
      <c r="H43" s="48">
        <v>0</v>
      </c>
      <c r="I43" s="48">
        <v>46.81</v>
      </c>
      <c r="J43" s="52">
        <f t="shared" si="9"/>
        <v>982.82999999999993</v>
      </c>
      <c r="K43" s="52">
        <f t="shared" si="10"/>
        <v>55.06</v>
      </c>
      <c r="L43" s="52">
        <f t="shared" si="11"/>
        <v>936.02</v>
      </c>
      <c r="M43" s="52">
        <f t="shared" si="12"/>
        <v>0</v>
      </c>
      <c r="N43" s="52">
        <f t="shared" si="13"/>
        <v>46.81</v>
      </c>
      <c r="O43" s="52">
        <f t="shared" si="14"/>
        <v>982.82999999999993</v>
      </c>
      <c r="P43" s="52"/>
      <c r="Q43" s="69">
        <f t="shared" si="7"/>
        <v>982.82999999999993</v>
      </c>
    </row>
    <row r="44" spans="1:17" s="18" customFormat="1" x14ac:dyDescent="0.25">
      <c r="A44" s="50">
        <v>31</v>
      </c>
      <c r="B44" s="53" t="s">
        <v>126</v>
      </c>
      <c r="C44" s="54" t="s">
        <v>93</v>
      </c>
      <c r="D44" s="55">
        <v>1</v>
      </c>
      <c r="E44" s="74">
        <v>11.01</v>
      </c>
      <c r="F44" s="48">
        <v>17</v>
      </c>
      <c r="G44" s="52">
        <f t="shared" si="8"/>
        <v>187.17</v>
      </c>
      <c r="H44" s="48">
        <v>0</v>
      </c>
      <c r="I44" s="48">
        <v>9.36</v>
      </c>
      <c r="J44" s="52">
        <f t="shared" si="9"/>
        <v>196.52999999999997</v>
      </c>
      <c r="K44" s="52">
        <f t="shared" si="10"/>
        <v>11.01</v>
      </c>
      <c r="L44" s="52">
        <f t="shared" si="11"/>
        <v>187.17</v>
      </c>
      <c r="M44" s="52">
        <f t="shared" si="12"/>
        <v>0</v>
      </c>
      <c r="N44" s="52">
        <f t="shared" si="13"/>
        <v>9.36</v>
      </c>
      <c r="O44" s="52">
        <f t="shared" si="14"/>
        <v>196.52999999999997</v>
      </c>
      <c r="P44" s="52"/>
      <c r="Q44" s="52">
        <f t="shared" si="7"/>
        <v>196.52999999999997</v>
      </c>
    </row>
    <row r="45" spans="1:17" s="18" customFormat="1" x14ac:dyDescent="0.25">
      <c r="A45" s="50">
        <v>32</v>
      </c>
      <c r="B45" s="53" t="s">
        <v>127</v>
      </c>
      <c r="C45" s="54" t="s">
        <v>93</v>
      </c>
      <c r="D45" s="55">
        <v>1</v>
      </c>
      <c r="E45" s="74">
        <v>19.27</v>
      </c>
      <c r="F45" s="48">
        <v>17</v>
      </c>
      <c r="G45" s="52">
        <f t="shared" si="8"/>
        <v>327.58999999999997</v>
      </c>
      <c r="H45" s="48">
        <v>0</v>
      </c>
      <c r="I45" s="48">
        <v>16.38</v>
      </c>
      <c r="J45" s="52">
        <f t="shared" si="9"/>
        <v>343.96999999999997</v>
      </c>
      <c r="K45" s="52">
        <f t="shared" si="10"/>
        <v>19.27</v>
      </c>
      <c r="L45" s="52">
        <f t="shared" si="11"/>
        <v>327.58999999999997</v>
      </c>
      <c r="M45" s="52">
        <f t="shared" si="12"/>
        <v>0</v>
      </c>
      <c r="N45" s="52">
        <f t="shared" si="13"/>
        <v>16.38</v>
      </c>
      <c r="O45" s="52">
        <f t="shared" si="14"/>
        <v>343.96999999999997</v>
      </c>
      <c r="P45" s="52"/>
      <c r="Q45" s="52">
        <f t="shared" si="7"/>
        <v>343.96999999999997</v>
      </c>
    </row>
    <row r="46" spans="1:17" s="18" customFormat="1" x14ac:dyDescent="0.25">
      <c r="A46" s="50">
        <v>33</v>
      </c>
      <c r="B46" s="53" t="s">
        <v>128</v>
      </c>
      <c r="C46" s="54" t="s">
        <v>93</v>
      </c>
      <c r="D46" s="55">
        <v>1</v>
      </c>
      <c r="E46" s="74">
        <v>2.75</v>
      </c>
      <c r="F46" s="48">
        <v>17</v>
      </c>
      <c r="G46" s="52">
        <f t="shared" si="8"/>
        <v>46.75</v>
      </c>
      <c r="H46" s="48">
        <v>0</v>
      </c>
      <c r="I46" s="48">
        <v>2.34</v>
      </c>
      <c r="J46" s="52">
        <f t="shared" si="9"/>
        <v>49.09</v>
      </c>
      <c r="K46" s="52">
        <f t="shared" si="10"/>
        <v>2.75</v>
      </c>
      <c r="L46" s="52">
        <f t="shared" si="11"/>
        <v>46.75</v>
      </c>
      <c r="M46" s="52">
        <f t="shared" si="12"/>
        <v>0</v>
      </c>
      <c r="N46" s="52">
        <f t="shared" si="13"/>
        <v>2.34</v>
      </c>
      <c r="O46" s="52">
        <f t="shared" si="14"/>
        <v>49.09</v>
      </c>
      <c r="P46" s="52"/>
      <c r="Q46" s="69">
        <f t="shared" si="7"/>
        <v>49.09</v>
      </c>
    </row>
    <row r="47" spans="1:17" s="8" customFormat="1" x14ac:dyDescent="0.25">
      <c r="A47" s="43"/>
      <c r="B47" s="44" t="s">
        <v>216</v>
      </c>
      <c r="C47" s="45"/>
      <c r="D47" s="46"/>
      <c r="E47" s="47"/>
      <c r="F47" s="48"/>
      <c r="G47" s="49"/>
      <c r="H47" s="48"/>
      <c r="I47" s="48"/>
      <c r="J47" s="49"/>
      <c r="K47" s="49"/>
      <c r="L47" s="49"/>
      <c r="M47" s="49"/>
      <c r="N47" s="49"/>
      <c r="O47" s="49"/>
      <c r="P47" s="49"/>
      <c r="Q47" s="52">
        <f t="shared" si="7"/>
        <v>0</v>
      </c>
    </row>
    <row r="48" spans="1:17" s="18" customFormat="1" ht="26.4" x14ac:dyDescent="0.25">
      <c r="A48" s="50">
        <v>1</v>
      </c>
      <c r="B48" s="53" t="s">
        <v>130</v>
      </c>
      <c r="C48" s="54" t="s">
        <v>50</v>
      </c>
      <c r="D48" s="75">
        <v>1</v>
      </c>
      <c r="E48" s="74">
        <v>6.88</v>
      </c>
      <c r="F48" s="48">
        <v>17</v>
      </c>
      <c r="G48" s="52">
        <f t="shared" ref="G48:G86" si="15">ROUND(E48*F48,2)</f>
        <v>116.96</v>
      </c>
      <c r="H48" s="48">
        <v>666.66</v>
      </c>
      <c r="I48" s="48">
        <v>6.12</v>
      </c>
      <c r="J48" s="52">
        <f t="shared" ref="J48:J86" si="16">SUM(G48:I48)</f>
        <v>789.74</v>
      </c>
      <c r="K48" s="52">
        <f t="shared" ref="K48:K86" si="17">ROUND(D48*E48,2)</f>
        <v>6.88</v>
      </c>
      <c r="L48" s="52">
        <f t="shared" ref="L48:L86" si="18">ROUND(D48*G48,2)</f>
        <v>116.96</v>
      </c>
      <c r="M48" s="52">
        <f t="shared" ref="M48:M86" si="19">ROUND(D48*H48,2)</f>
        <v>666.66</v>
      </c>
      <c r="N48" s="52">
        <f t="shared" ref="N48:N86" si="20">ROUND(I48*D48,2)</f>
        <v>6.12</v>
      </c>
      <c r="O48" s="52">
        <f t="shared" ref="O48:O86" si="21">SUM(L48:N48)</f>
        <v>789.74</v>
      </c>
      <c r="P48" s="52"/>
      <c r="Q48" s="52">
        <f t="shared" si="7"/>
        <v>789.74</v>
      </c>
    </row>
    <row r="49" spans="1:17" s="18" customFormat="1" ht="26.4" x14ac:dyDescent="0.25">
      <c r="A49" s="50">
        <v>2</v>
      </c>
      <c r="B49" s="110" t="s">
        <v>131</v>
      </c>
      <c r="C49" s="45" t="s">
        <v>50</v>
      </c>
      <c r="D49" s="75">
        <v>2</v>
      </c>
      <c r="E49" s="51">
        <v>2.75</v>
      </c>
      <c r="F49" s="48">
        <v>17</v>
      </c>
      <c r="G49" s="52">
        <f t="shared" si="15"/>
        <v>46.75</v>
      </c>
      <c r="H49" s="73">
        <v>137.96</v>
      </c>
      <c r="I49" s="73">
        <v>2.4500000000000002</v>
      </c>
      <c r="J49" s="52">
        <f t="shared" si="16"/>
        <v>187.16</v>
      </c>
      <c r="K49" s="52">
        <f t="shared" si="17"/>
        <v>5.5</v>
      </c>
      <c r="L49" s="52">
        <f t="shared" si="18"/>
        <v>93.5</v>
      </c>
      <c r="M49" s="52">
        <f t="shared" si="19"/>
        <v>275.92</v>
      </c>
      <c r="N49" s="52">
        <f t="shared" si="20"/>
        <v>4.9000000000000004</v>
      </c>
      <c r="O49" s="52">
        <f t="shared" si="21"/>
        <v>374.32</v>
      </c>
      <c r="P49" s="52"/>
      <c r="Q49" s="69">
        <f t="shared" si="7"/>
        <v>374.32</v>
      </c>
    </row>
    <row r="50" spans="1:17" s="8" customFormat="1" ht="26.4" x14ac:dyDescent="0.25">
      <c r="A50" s="50">
        <v>3</v>
      </c>
      <c r="B50" s="65" t="s">
        <v>132</v>
      </c>
      <c r="C50" s="66" t="s">
        <v>50</v>
      </c>
      <c r="D50" s="112">
        <v>3</v>
      </c>
      <c r="E50" s="107">
        <v>0.35</v>
      </c>
      <c r="F50" s="68">
        <v>17</v>
      </c>
      <c r="G50" s="69">
        <f t="shared" si="15"/>
        <v>5.95</v>
      </c>
      <c r="H50" s="68">
        <v>132.69999999999999</v>
      </c>
      <c r="I50" s="68">
        <v>0.31</v>
      </c>
      <c r="J50" s="69">
        <f t="shared" si="16"/>
        <v>138.95999999999998</v>
      </c>
      <c r="K50" s="69">
        <f t="shared" si="17"/>
        <v>1.05</v>
      </c>
      <c r="L50" s="69">
        <f t="shared" si="18"/>
        <v>17.850000000000001</v>
      </c>
      <c r="M50" s="69">
        <f t="shared" si="19"/>
        <v>398.1</v>
      </c>
      <c r="N50" s="69">
        <f t="shared" si="20"/>
        <v>0.93</v>
      </c>
      <c r="O50" s="69">
        <f t="shared" si="21"/>
        <v>416.88000000000005</v>
      </c>
      <c r="P50" s="69"/>
      <c r="Q50" s="52">
        <f t="shared" si="7"/>
        <v>416.88000000000005</v>
      </c>
    </row>
    <row r="51" spans="1:17" s="18" customFormat="1" x14ac:dyDescent="0.25">
      <c r="A51" s="50">
        <v>4</v>
      </c>
      <c r="B51" s="53" t="s">
        <v>133</v>
      </c>
      <c r="C51" s="54" t="s">
        <v>50</v>
      </c>
      <c r="D51" s="54">
        <v>5</v>
      </c>
      <c r="E51" s="74">
        <v>0.2</v>
      </c>
      <c r="F51" s="48">
        <v>17</v>
      </c>
      <c r="G51" s="52">
        <f t="shared" si="15"/>
        <v>3.4</v>
      </c>
      <c r="H51" s="48">
        <v>30.64</v>
      </c>
      <c r="I51" s="48">
        <v>0.18</v>
      </c>
      <c r="J51" s="52">
        <f t="shared" si="16"/>
        <v>34.22</v>
      </c>
      <c r="K51" s="52">
        <f t="shared" si="17"/>
        <v>1</v>
      </c>
      <c r="L51" s="52">
        <f t="shared" si="18"/>
        <v>17</v>
      </c>
      <c r="M51" s="52">
        <f t="shared" si="19"/>
        <v>153.19999999999999</v>
      </c>
      <c r="N51" s="52">
        <f t="shared" si="20"/>
        <v>0.9</v>
      </c>
      <c r="O51" s="52">
        <f t="shared" si="21"/>
        <v>171.1</v>
      </c>
      <c r="P51" s="52"/>
      <c r="Q51" s="52">
        <f t="shared" si="7"/>
        <v>171.1</v>
      </c>
    </row>
    <row r="52" spans="1:17" s="18" customFormat="1" ht="26.4" x14ac:dyDescent="0.25">
      <c r="A52" s="50">
        <v>5</v>
      </c>
      <c r="B52" s="110" t="s">
        <v>134</v>
      </c>
      <c r="C52" s="45" t="s">
        <v>50</v>
      </c>
      <c r="D52" s="45">
        <v>5</v>
      </c>
      <c r="E52" s="51">
        <v>0.35</v>
      </c>
      <c r="F52" s="48">
        <v>17</v>
      </c>
      <c r="G52" s="52">
        <f t="shared" si="15"/>
        <v>5.95</v>
      </c>
      <c r="H52" s="73">
        <v>33.65</v>
      </c>
      <c r="I52" s="73">
        <v>0.31</v>
      </c>
      <c r="J52" s="52">
        <f t="shared" si="16"/>
        <v>39.910000000000004</v>
      </c>
      <c r="K52" s="52">
        <f t="shared" si="17"/>
        <v>1.75</v>
      </c>
      <c r="L52" s="52">
        <f t="shared" si="18"/>
        <v>29.75</v>
      </c>
      <c r="M52" s="52">
        <f t="shared" si="19"/>
        <v>168.25</v>
      </c>
      <c r="N52" s="52">
        <f t="shared" si="20"/>
        <v>1.55</v>
      </c>
      <c r="O52" s="52">
        <f t="shared" si="21"/>
        <v>199.55</v>
      </c>
      <c r="P52" s="52"/>
      <c r="Q52" s="69">
        <f t="shared" si="7"/>
        <v>199.55</v>
      </c>
    </row>
    <row r="53" spans="1:17" s="18" customFormat="1" ht="26.4" x14ac:dyDescent="0.25">
      <c r="A53" s="50">
        <v>6</v>
      </c>
      <c r="B53" s="53" t="s">
        <v>97</v>
      </c>
      <c r="C53" s="54" t="s">
        <v>50</v>
      </c>
      <c r="D53" s="54">
        <v>12</v>
      </c>
      <c r="E53" s="74">
        <v>0.14000000000000001</v>
      </c>
      <c r="F53" s="48">
        <v>17</v>
      </c>
      <c r="G53" s="52">
        <f t="shared" si="15"/>
        <v>2.38</v>
      </c>
      <c r="H53" s="48">
        <v>8.33</v>
      </c>
      <c r="I53" s="48">
        <v>0.13</v>
      </c>
      <c r="J53" s="52">
        <f t="shared" si="16"/>
        <v>10.840000000000002</v>
      </c>
      <c r="K53" s="52">
        <f t="shared" si="17"/>
        <v>1.68</v>
      </c>
      <c r="L53" s="52">
        <f t="shared" si="18"/>
        <v>28.56</v>
      </c>
      <c r="M53" s="52">
        <f t="shared" si="19"/>
        <v>99.96</v>
      </c>
      <c r="N53" s="52">
        <f t="shared" si="20"/>
        <v>1.56</v>
      </c>
      <c r="O53" s="52">
        <f t="shared" si="21"/>
        <v>130.07999999999998</v>
      </c>
      <c r="P53" s="52"/>
      <c r="Q53" s="52">
        <f t="shared" si="7"/>
        <v>130.07999999999998</v>
      </c>
    </row>
    <row r="54" spans="1:17" s="18" customFormat="1" ht="26.4" x14ac:dyDescent="0.25">
      <c r="A54" s="50">
        <v>7</v>
      </c>
      <c r="B54" s="53" t="s">
        <v>135</v>
      </c>
      <c r="C54" s="54" t="s">
        <v>50</v>
      </c>
      <c r="D54" s="54">
        <v>3</v>
      </c>
      <c r="E54" s="74">
        <v>0.35</v>
      </c>
      <c r="F54" s="48">
        <v>17</v>
      </c>
      <c r="G54" s="52">
        <f t="shared" si="15"/>
        <v>5.95</v>
      </c>
      <c r="H54" s="48">
        <v>24.27</v>
      </c>
      <c r="I54" s="48">
        <v>0.31</v>
      </c>
      <c r="J54" s="52">
        <f t="shared" si="16"/>
        <v>30.529999999999998</v>
      </c>
      <c r="K54" s="52">
        <f t="shared" si="17"/>
        <v>1.05</v>
      </c>
      <c r="L54" s="52">
        <f t="shared" si="18"/>
        <v>17.850000000000001</v>
      </c>
      <c r="M54" s="52">
        <f t="shared" si="19"/>
        <v>72.81</v>
      </c>
      <c r="N54" s="52">
        <f t="shared" si="20"/>
        <v>0.93</v>
      </c>
      <c r="O54" s="52">
        <f t="shared" si="21"/>
        <v>91.59</v>
      </c>
      <c r="P54" s="52"/>
      <c r="Q54" s="52">
        <f t="shared" si="7"/>
        <v>91.59</v>
      </c>
    </row>
    <row r="55" spans="1:17" s="18" customFormat="1" ht="26.4" x14ac:dyDescent="0.25">
      <c r="A55" s="50">
        <v>8</v>
      </c>
      <c r="B55" s="111" t="s">
        <v>136</v>
      </c>
      <c r="C55" s="33" t="s">
        <v>50</v>
      </c>
      <c r="D55" s="113">
        <v>3</v>
      </c>
      <c r="E55" s="74">
        <v>4.13</v>
      </c>
      <c r="F55" s="48">
        <v>17</v>
      </c>
      <c r="G55" s="52">
        <f t="shared" si="15"/>
        <v>70.209999999999994</v>
      </c>
      <c r="H55" s="48">
        <v>87.79</v>
      </c>
      <c r="I55" s="48">
        <v>3.67</v>
      </c>
      <c r="J55" s="52">
        <f t="shared" si="16"/>
        <v>161.66999999999999</v>
      </c>
      <c r="K55" s="52">
        <f t="shared" si="17"/>
        <v>12.39</v>
      </c>
      <c r="L55" s="52">
        <f t="shared" si="18"/>
        <v>210.63</v>
      </c>
      <c r="M55" s="52">
        <f t="shared" si="19"/>
        <v>263.37</v>
      </c>
      <c r="N55" s="52">
        <f t="shared" si="20"/>
        <v>11.01</v>
      </c>
      <c r="O55" s="52">
        <f t="shared" si="21"/>
        <v>485.01</v>
      </c>
      <c r="P55" s="52"/>
      <c r="Q55" s="69">
        <f t="shared" si="7"/>
        <v>485.01</v>
      </c>
    </row>
    <row r="56" spans="1:17" s="18" customFormat="1" ht="26.4" x14ac:dyDescent="0.25">
      <c r="A56" s="50">
        <v>9</v>
      </c>
      <c r="B56" s="53" t="s">
        <v>96</v>
      </c>
      <c r="C56" s="54" t="s">
        <v>50</v>
      </c>
      <c r="D56" s="54">
        <v>1</v>
      </c>
      <c r="E56" s="74">
        <v>2.0699999999999998</v>
      </c>
      <c r="F56" s="48">
        <v>17</v>
      </c>
      <c r="G56" s="52">
        <f t="shared" si="15"/>
        <v>35.19</v>
      </c>
      <c r="H56" s="48">
        <v>30.13</v>
      </c>
      <c r="I56" s="48">
        <v>1.84</v>
      </c>
      <c r="J56" s="52">
        <f t="shared" si="16"/>
        <v>67.16</v>
      </c>
      <c r="K56" s="52">
        <f t="shared" si="17"/>
        <v>2.0699999999999998</v>
      </c>
      <c r="L56" s="52">
        <f t="shared" si="18"/>
        <v>35.19</v>
      </c>
      <c r="M56" s="52">
        <f t="shared" si="19"/>
        <v>30.13</v>
      </c>
      <c r="N56" s="52">
        <f t="shared" si="20"/>
        <v>1.84</v>
      </c>
      <c r="O56" s="52">
        <f t="shared" si="21"/>
        <v>67.16</v>
      </c>
      <c r="P56" s="52"/>
      <c r="Q56" s="52">
        <f t="shared" si="7"/>
        <v>67.16</v>
      </c>
    </row>
    <row r="57" spans="1:17" s="18" customFormat="1" ht="26.4" x14ac:dyDescent="0.25">
      <c r="A57" s="50">
        <v>10</v>
      </c>
      <c r="B57" s="53" t="s">
        <v>137</v>
      </c>
      <c r="C57" s="54" t="s">
        <v>50</v>
      </c>
      <c r="D57" s="75">
        <v>4</v>
      </c>
      <c r="E57" s="74">
        <v>2.0699999999999998</v>
      </c>
      <c r="F57" s="48">
        <v>17</v>
      </c>
      <c r="G57" s="52">
        <f t="shared" si="15"/>
        <v>35.19</v>
      </c>
      <c r="H57" s="48">
        <v>27.85</v>
      </c>
      <c r="I57" s="48">
        <v>1.84</v>
      </c>
      <c r="J57" s="52">
        <f t="shared" si="16"/>
        <v>64.88</v>
      </c>
      <c r="K57" s="52">
        <f t="shared" si="17"/>
        <v>8.2799999999999994</v>
      </c>
      <c r="L57" s="52">
        <f t="shared" si="18"/>
        <v>140.76</v>
      </c>
      <c r="M57" s="52">
        <f t="shared" si="19"/>
        <v>111.4</v>
      </c>
      <c r="N57" s="52">
        <f t="shared" si="20"/>
        <v>7.36</v>
      </c>
      <c r="O57" s="52">
        <f t="shared" si="21"/>
        <v>259.52</v>
      </c>
      <c r="P57" s="52"/>
      <c r="Q57" s="52">
        <f t="shared" si="7"/>
        <v>259.52</v>
      </c>
    </row>
    <row r="58" spans="1:17" s="18" customFormat="1" ht="26.4" x14ac:dyDescent="0.25">
      <c r="A58" s="50">
        <v>11</v>
      </c>
      <c r="B58" s="53" t="s">
        <v>138</v>
      </c>
      <c r="C58" s="54" t="s">
        <v>50</v>
      </c>
      <c r="D58" s="54">
        <v>3</v>
      </c>
      <c r="E58" s="74">
        <v>8.26</v>
      </c>
      <c r="F58" s="48">
        <v>17</v>
      </c>
      <c r="G58" s="52">
        <f t="shared" si="15"/>
        <v>140.41999999999999</v>
      </c>
      <c r="H58" s="48">
        <v>3598.65</v>
      </c>
      <c r="I58" s="48">
        <v>7.34</v>
      </c>
      <c r="J58" s="52">
        <f t="shared" si="16"/>
        <v>3746.4100000000003</v>
      </c>
      <c r="K58" s="52">
        <f t="shared" si="17"/>
        <v>24.78</v>
      </c>
      <c r="L58" s="52">
        <f t="shared" si="18"/>
        <v>421.26</v>
      </c>
      <c r="M58" s="52">
        <f t="shared" si="19"/>
        <v>10795.95</v>
      </c>
      <c r="N58" s="52">
        <f t="shared" si="20"/>
        <v>22.02</v>
      </c>
      <c r="O58" s="52">
        <f t="shared" si="21"/>
        <v>11239.230000000001</v>
      </c>
      <c r="P58" s="52"/>
      <c r="Q58" s="69">
        <f t="shared" si="7"/>
        <v>11239.230000000001</v>
      </c>
    </row>
    <row r="59" spans="1:17" s="18" customFormat="1" ht="39.6" x14ac:dyDescent="0.25">
      <c r="A59" s="50">
        <v>12</v>
      </c>
      <c r="B59" s="53" t="s">
        <v>139</v>
      </c>
      <c r="C59" s="54" t="s">
        <v>50</v>
      </c>
      <c r="D59" s="75">
        <v>1</v>
      </c>
      <c r="E59" s="74">
        <v>5.51</v>
      </c>
      <c r="F59" s="48">
        <v>17</v>
      </c>
      <c r="G59" s="52">
        <f t="shared" si="15"/>
        <v>93.67</v>
      </c>
      <c r="H59" s="48">
        <v>2005.12</v>
      </c>
      <c r="I59" s="48">
        <v>4.9000000000000004</v>
      </c>
      <c r="J59" s="52">
        <f t="shared" si="16"/>
        <v>2103.69</v>
      </c>
      <c r="K59" s="52">
        <f t="shared" si="17"/>
        <v>5.51</v>
      </c>
      <c r="L59" s="52">
        <f t="shared" si="18"/>
        <v>93.67</v>
      </c>
      <c r="M59" s="52">
        <f t="shared" si="19"/>
        <v>2005.12</v>
      </c>
      <c r="N59" s="52">
        <f t="shared" si="20"/>
        <v>4.9000000000000004</v>
      </c>
      <c r="O59" s="52">
        <f t="shared" si="21"/>
        <v>2103.69</v>
      </c>
      <c r="P59" s="52"/>
      <c r="Q59" s="52">
        <f t="shared" si="7"/>
        <v>2103.69</v>
      </c>
    </row>
    <row r="60" spans="1:17" s="18" customFormat="1" ht="26.4" x14ac:dyDescent="0.25">
      <c r="A60" s="50">
        <v>13</v>
      </c>
      <c r="B60" s="53" t="s">
        <v>140</v>
      </c>
      <c r="C60" s="54" t="s">
        <v>50</v>
      </c>
      <c r="D60" s="54">
        <v>6</v>
      </c>
      <c r="E60" s="74">
        <v>1.03</v>
      </c>
      <c r="F60" s="48">
        <v>17</v>
      </c>
      <c r="G60" s="52">
        <f t="shared" si="15"/>
        <v>17.510000000000002</v>
      </c>
      <c r="H60" s="48">
        <v>366.85</v>
      </c>
      <c r="I60" s="48">
        <v>0.92</v>
      </c>
      <c r="J60" s="52">
        <f t="shared" si="16"/>
        <v>385.28000000000003</v>
      </c>
      <c r="K60" s="52">
        <f t="shared" si="17"/>
        <v>6.18</v>
      </c>
      <c r="L60" s="52">
        <f t="shared" si="18"/>
        <v>105.06</v>
      </c>
      <c r="M60" s="52">
        <f t="shared" si="19"/>
        <v>2201.1</v>
      </c>
      <c r="N60" s="52">
        <f t="shared" si="20"/>
        <v>5.52</v>
      </c>
      <c r="O60" s="52">
        <f t="shared" si="21"/>
        <v>2311.6799999999998</v>
      </c>
      <c r="P60" s="52"/>
      <c r="Q60" s="52">
        <f t="shared" si="7"/>
        <v>2311.6799999999998</v>
      </c>
    </row>
    <row r="61" spans="1:17" s="18" customFormat="1" ht="26.4" x14ac:dyDescent="0.25">
      <c r="A61" s="50">
        <v>14</v>
      </c>
      <c r="B61" s="53" t="s">
        <v>141</v>
      </c>
      <c r="C61" s="54" t="s">
        <v>50</v>
      </c>
      <c r="D61" s="54">
        <v>48</v>
      </c>
      <c r="E61" s="74">
        <v>7.0000000000000007E-2</v>
      </c>
      <c r="F61" s="48">
        <v>17</v>
      </c>
      <c r="G61" s="52">
        <f t="shared" si="15"/>
        <v>1.19</v>
      </c>
      <c r="H61" s="48">
        <v>1.01</v>
      </c>
      <c r="I61" s="48">
        <v>7.0000000000000007E-2</v>
      </c>
      <c r="J61" s="52">
        <f t="shared" si="16"/>
        <v>2.27</v>
      </c>
      <c r="K61" s="52">
        <f t="shared" si="17"/>
        <v>3.36</v>
      </c>
      <c r="L61" s="52">
        <f t="shared" si="18"/>
        <v>57.12</v>
      </c>
      <c r="M61" s="52">
        <f t="shared" si="19"/>
        <v>48.48</v>
      </c>
      <c r="N61" s="52">
        <f t="shared" si="20"/>
        <v>3.36</v>
      </c>
      <c r="O61" s="52">
        <f t="shared" si="21"/>
        <v>108.96</v>
      </c>
      <c r="P61" s="52"/>
      <c r="Q61" s="69">
        <f t="shared" si="7"/>
        <v>108.96</v>
      </c>
    </row>
    <row r="62" spans="1:17" s="18" customFormat="1" ht="17.399999999999999" customHeight="1" x14ac:dyDescent="0.25">
      <c r="A62" s="50">
        <v>15</v>
      </c>
      <c r="B62" s="53" t="s">
        <v>142</v>
      </c>
      <c r="C62" s="54" t="s">
        <v>93</v>
      </c>
      <c r="D62" s="54">
        <v>48</v>
      </c>
      <c r="E62" s="74">
        <v>0.04</v>
      </c>
      <c r="F62" s="48">
        <v>17</v>
      </c>
      <c r="G62" s="52">
        <f t="shared" si="15"/>
        <v>0.68</v>
      </c>
      <c r="H62" s="48">
        <v>1.33</v>
      </c>
      <c r="I62" s="48">
        <v>0.03</v>
      </c>
      <c r="J62" s="52">
        <f t="shared" si="16"/>
        <v>2.04</v>
      </c>
      <c r="K62" s="52">
        <f t="shared" si="17"/>
        <v>1.92</v>
      </c>
      <c r="L62" s="52">
        <f t="shared" si="18"/>
        <v>32.64</v>
      </c>
      <c r="M62" s="52">
        <f t="shared" si="19"/>
        <v>63.84</v>
      </c>
      <c r="N62" s="52">
        <f t="shared" si="20"/>
        <v>1.44</v>
      </c>
      <c r="O62" s="52">
        <f t="shared" si="21"/>
        <v>97.92</v>
      </c>
      <c r="P62" s="52"/>
      <c r="Q62" s="52">
        <f t="shared" si="7"/>
        <v>97.92</v>
      </c>
    </row>
    <row r="63" spans="1:17" s="18" customFormat="1" ht="26.4" x14ac:dyDescent="0.25">
      <c r="A63" s="50">
        <v>16</v>
      </c>
      <c r="B63" s="53" t="s">
        <v>100</v>
      </c>
      <c r="C63" s="54" t="s">
        <v>50</v>
      </c>
      <c r="D63" s="54">
        <v>48</v>
      </c>
      <c r="E63" s="74">
        <v>0.08</v>
      </c>
      <c r="F63" s="48">
        <v>17</v>
      </c>
      <c r="G63" s="52">
        <f t="shared" si="15"/>
        <v>1.36</v>
      </c>
      <c r="H63" s="48">
        <v>5.95</v>
      </c>
      <c r="I63" s="48">
        <v>0.08</v>
      </c>
      <c r="J63" s="52">
        <f t="shared" si="16"/>
        <v>7.3900000000000006</v>
      </c>
      <c r="K63" s="52">
        <f t="shared" si="17"/>
        <v>3.84</v>
      </c>
      <c r="L63" s="52">
        <f t="shared" si="18"/>
        <v>65.28</v>
      </c>
      <c r="M63" s="52">
        <f t="shared" si="19"/>
        <v>285.60000000000002</v>
      </c>
      <c r="N63" s="52">
        <f t="shared" si="20"/>
        <v>3.84</v>
      </c>
      <c r="O63" s="52">
        <f t="shared" si="21"/>
        <v>354.71999999999997</v>
      </c>
      <c r="P63" s="52"/>
      <c r="Q63" s="52">
        <f t="shared" si="7"/>
        <v>354.71999999999997</v>
      </c>
    </row>
    <row r="64" spans="1:17" s="18" customFormat="1" ht="26.4" x14ac:dyDescent="0.25">
      <c r="A64" s="50">
        <v>17</v>
      </c>
      <c r="B64" s="53" t="s">
        <v>106</v>
      </c>
      <c r="C64" s="54" t="s">
        <v>50</v>
      </c>
      <c r="D64" s="54">
        <v>100</v>
      </c>
      <c r="E64" s="74">
        <v>0.08</v>
      </c>
      <c r="F64" s="48">
        <v>17</v>
      </c>
      <c r="G64" s="52">
        <f t="shared" si="15"/>
        <v>1.36</v>
      </c>
      <c r="H64" s="48">
        <v>1.32</v>
      </c>
      <c r="I64" s="48">
        <v>0.08</v>
      </c>
      <c r="J64" s="52">
        <f t="shared" si="16"/>
        <v>2.7600000000000002</v>
      </c>
      <c r="K64" s="52">
        <f t="shared" si="17"/>
        <v>8</v>
      </c>
      <c r="L64" s="52">
        <f t="shared" si="18"/>
        <v>136</v>
      </c>
      <c r="M64" s="52">
        <f t="shared" si="19"/>
        <v>132</v>
      </c>
      <c r="N64" s="52">
        <f t="shared" si="20"/>
        <v>8</v>
      </c>
      <c r="O64" s="52">
        <f t="shared" si="21"/>
        <v>276</v>
      </c>
      <c r="P64" s="52"/>
      <c r="Q64" s="69">
        <f t="shared" si="7"/>
        <v>276</v>
      </c>
    </row>
    <row r="65" spans="1:17" s="18" customFormat="1" ht="52.8" x14ac:dyDescent="0.25">
      <c r="A65" s="50">
        <v>18</v>
      </c>
      <c r="B65" s="53" t="s">
        <v>143</v>
      </c>
      <c r="C65" s="54" t="s">
        <v>50</v>
      </c>
      <c r="D65" s="54">
        <v>10</v>
      </c>
      <c r="E65" s="74">
        <v>2.0699999999999998</v>
      </c>
      <c r="F65" s="48">
        <v>17</v>
      </c>
      <c r="G65" s="52">
        <f t="shared" si="15"/>
        <v>35.19</v>
      </c>
      <c r="H65" s="48">
        <v>1024.6500000000001</v>
      </c>
      <c r="I65" s="48">
        <v>1.84</v>
      </c>
      <c r="J65" s="52">
        <f t="shared" si="16"/>
        <v>1061.68</v>
      </c>
      <c r="K65" s="52">
        <f t="shared" si="17"/>
        <v>20.7</v>
      </c>
      <c r="L65" s="52">
        <f t="shared" si="18"/>
        <v>351.9</v>
      </c>
      <c r="M65" s="52">
        <f t="shared" si="19"/>
        <v>10246.5</v>
      </c>
      <c r="N65" s="52">
        <f t="shared" si="20"/>
        <v>18.399999999999999</v>
      </c>
      <c r="O65" s="52">
        <f t="shared" si="21"/>
        <v>10616.8</v>
      </c>
      <c r="P65" s="52"/>
      <c r="Q65" s="52">
        <f t="shared" si="7"/>
        <v>10616.8</v>
      </c>
    </row>
    <row r="66" spans="1:17" s="18" customFormat="1" ht="39.6" x14ac:dyDescent="0.25">
      <c r="A66" s="50">
        <v>19</v>
      </c>
      <c r="B66" s="53" t="s">
        <v>144</v>
      </c>
      <c r="C66" s="54" t="s">
        <v>50</v>
      </c>
      <c r="D66" s="54">
        <v>2</v>
      </c>
      <c r="E66" s="74">
        <v>6.88</v>
      </c>
      <c r="F66" s="48">
        <v>17</v>
      </c>
      <c r="G66" s="52">
        <f t="shared" si="15"/>
        <v>116.96</v>
      </c>
      <c r="H66" s="48">
        <v>1442.1</v>
      </c>
      <c r="I66" s="48">
        <v>6.12</v>
      </c>
      <c r="J66" s="52">
        <f t="shared" si="16"/>
        <v>1565.1799999999998</v>
      </c>
      <c r="K66" s="52">
        <f t="shared" si="17"/>
        <v>13.76</v>
      </c>
      <c r="L66" s="52">
        <f t="shared" si="18"/>
        <v>233.92</v>
      </c>
      <c r="M66" s="52">
        <f t="shared" si="19"/>
        <v>2884.2</v>
      </c>
      <c r="N66" s="52">
        <f t="shared" si="20"/>
        <v>12.24</v>
      </c>
      <c r="O66" s="52">
        <f t="shared" si="21"/>
        <v>3130.3599999999997</v>
      </c>
      <c r="P66" s="52"/>
      <c r="Q66" s="52">
        <f t="shared" si="7"/>
        <v>3130.3599999999997</v>
      </c>
    </row>
    <row r="67" spans="1:17" s="18" customFormat="1" ht="39.6" x14ac:dyDescent="0.25">
      <c r="A67" s="50">
        <v>20</v>
      </c>
      <c r="B67" s="53" t="s">
        <v>145</v>
      </c>
      <c r="C67" s="54" t="s">
        <v>50</v>
      </c>
      <c r="D67" s="54">
        <v>1</v>
      </c>
      <c r="E67" s="74">
        <v>2.75</v>
      </c>
      <c r="F67" s="48">
        <v>17</v>
      </c>
      <c r="G67" s="52">
        <f t="shared" si="15"/>
        <v>46.75</v>
      </c>
      <c r="H67" s="48">
        <v>253</v>
      </c>
      <c r="I67" s="48">
        <v>2.4500000000000002</v>
      </c>
      <c r="J67" s="52">
        <f t="shared" si="16"/>
        <v>302.2</v>
      </c>
      <c r="K67" s="52">
        <f t="shared" si="17"/>
        <v>2.75</v>
      </c>
      <c r="L67" s="52">
        <f t="shared" si="18"/>
        <v>46.75</v>
      </c>
      <c r="M67" s="52">
        <f t="shared" si="19"/>
        <v>253</v>
      </c>
      <c r="N67" s="52">
        <f t="shared" si="20"/>
        <v>2.4500000000000002</v>
      </c>
      <c r="O67" s="52">
        <f t="shared" si="21"/>
        <v>302.2</v>
      </c>
      <c r="P67" s="52"/>
      <c r="Q67" s="69">
        <f t="shared" si="7"/>
        <v>302.2</v>
      </c>
    </row>
    <row r="68" spans="1:17" s="18" customFormat="1" ht="26.4" x14ac:dyDescent="0.25">
      <c r="A68" s="50">
        <v>21</v>
      </c>
      <c r="B68" s="53" t="s">
        <v>146</v>
      </c>
      <c r="C68" s="54" t="s">
        <v>50</v>
      </c>
      <c r="D68" s="54">
        <v>11</v>
      </c>
      <c r="E68" s="74">
        <v>1.72</v>
      </c>
      <c r="F68" s="48">
        <v>17</v>
      </c>
      <c r="G68" s="52">
        <f t="shared" si="15"/>
        <v>29.24</v>
      </c>
      <c r="H68" s="48">
        <v>18.98</v>
      </c>
      <c r="I68" s="48">
        <v>1.53</v>
      </c>
      <c r="J68" s="52">
        <f t="shared" si="16"/>
        <v>49.75</v>
      </c>
      <c r="K68" s="52">
        <f t="shared" si="17"/>
        <v>18.920000000000002</v>
      </c>
      <c r="L68" s="52">
        <f t="shared" si="18"/>
        <v>321.64</v>
      </c>
      <c r="M68" s="52">
        <f t="shared" si="19"/>
        <v>208.78</v>
      </c>
      <c r="N68" s="52">
        <f t="shared" si="20"/>
        <v>16.829999999999998</v>
      </c>
      <c r="O68" s="52">
        <f t="shared" si="21"/>
        <v>547.25</v>
      </c>
      <c r="P68" s="52"/>
      <c r="Q68" s="52">
        <f t="shared" si="7"/>
        <v>547.25</v>
      </c>
    </row>
    <row r="69" spans="1:17" s="18" customFormat="1" ht="26.4" x14ac:dyDescent="0.25">
      <c r="A69" s="50">
        <v>22</v>
      </c>
      <c r="B69" s="53" t="s">
        <v>105</v>
      </c>
      <c r="C69" s="54" t="s">
        <v>50</v>
      </c>
      <c r="D69" s="75">
        <v>10</v>
      </c>
      <c r="E69" s="74">
        <v>0.83</v>
      </c>
      <c r="F69" s="48">
        <v>17</v>
      </c>
      <c r="G69" s="52">
        <f t="shared" si="15"/>
        <v>14.11</v>
      </c>
      <c r="H69" s="48">
        <v>2.85</v>
      </c>
      <c r="I69" s="48">
        <v>0.74</v>
      </c>
      <c r="J69" s="52">
        <f t="shared" si="16"/>
        <v>17.7</v>
      </c>
      <c r="K69" s="52">
        <f t="shared" si="17"/>
        <v>8.3000000000000007</v>
      </c>
      <c r="L69" s="52">
        <f t="shared" si="18"/>
        <v>141.1</v>
      </c>
      <c r="M69" s="52">
        <f t="shared" si="19"/>
        <v>28.5</v>
      </c>
      <c r="N69" s="52">
        <f t="shared" si="20"/>
        <v>7.4</v>
      </c>
      <c r="O69" s="52">
        <f t="shared" si="21"/>
        <v>177</v>
      </c>
      <c r="P69" s="52"/>
      <c r="Q69" s="52">
        <f t="shared" si="7"/>
        <v>177</v>
      </c>
    </row>
    <row r="70" spans="1:17" s="8" customFormat="1" ht="26.4" x14ac:dyDescent="0.25">
      <c r="A70" s="50">
        <v>23</v>
      </c>
      <c r="B70" s="65" t="s">
        <v>147</v>
      </c>
      <c r="C70" s="66" t="s">
        <v>50</v>
      </c>
      <c r="D70" s="112">
        <v>2</v>
      </c>
      <c r="E70" s="107">
        <v>1.31</v>
      </c>
      <c r="F70" s="68">
        <v>17</v>
      </c>
      <c r="G70" s="69">
        <f t="shared" si="15"/>
        <v>22.27</v>
      </c>
      <c r="H70" s="68">
        <v>13.92</v>
      </c>
      <c r="I70" s="68">
        <v>1.1599999999999999</v>
      </c>
      <c r="J70" s="69">
        <f t="shared" si="16"/>
        <v>37.349999999999994</v>
      </c>
      <c r="K70" s="69">
        <f t="shared" si="17"/>
        <v>2.62</v>
      </c>
      <c r="L70" s="69">
        <f t="shared" si="18"/>
        <v>44.54</v>
      </c>
      <c r="M70" s="69">
        <f t="shared" si="19"/>
        <v>27.84</v>
      </c>
      <c r="N70" s="69">
        <f t="shared" si="20"/>
        <v>2.3199999999999998</v>
      </c>
      <c r="O70" s="69">
        <f t="shared" si="21"/>
        <v>74.699999999999989</v>
      </c>
      <c r="P70" s="69"/>
      <c r="Q70" s="69">
        <f t="shared" si="7"/>
        <v>74.699999999999989</v>
      </c>
    </row>
    <row r="71" spans="1:17" s="18" customFormat="1" x14ac:dyDescent="0.25">
      <c r="A71" s="50">
        <v>24</v>
      </c>
      <c r="B71" s="53" t="s">
        <v>148</v>
      </c>
      <c r="C71" s="54" t="s">
        <v>50</v>
      </c>
      <c r="D71" s="54">
        <v>13</v>
      </c>
      <c r="E71" s="74">
        <v>7.0000000000000007E-2</v>
      </c>
      <c r="F71" s="48">
        <v>17</v>
      </c>
      <c r="G71" s="52">
        <f t="shared" si="15"/>
        <v>1.19</v>
      </c>
      <c r="H71" s="48">
        <v>0.64</v>
      </c>
      <c r="I71" s="48">
        <v>7.0000000000000007E-2</v>
      </c>
      <c r="J71" s="52">
        <f t="shared" si="16"/>
        <v>1.9000000000000001</v>
      </c>
      <c r="K71" s="52">
        <f t="shared" si="17"/>
        <v>0.91</v>
      </c>
      <c r="L71" s="52">
        <f t="shared" si="18"/>
        <v>15.47</v>
      </c>
      <c r="M71" s="52">
        <f t="shared" si="19"/>
        <v>8.32</v>
      </c>
      <c r="N71" s="52">
        <f t="shared" si="20"/>
        <v>0.91</v>
      </c>
      <c r="O71" s="52">
        <f t="shared" si="21"/>
        <v>24.7</v>
      </c>
      <c r="P71" s="52">
        <f>O71</f>
        <v>24.7</v>
      </c>
      <c r="Q71" s="52"/>
    </row>
    <row r="72" spans="1:17" s="18" customFormat="1" ht="26.4" x14ac:dyDescent="0.25">
      <c r="A72" s="50">
        <v>25</v>
      </c>
      <c r="B72" s="53" t="s">
        <v>149</v>
      </c>
      <c r="C72" s="54" t="s">
        <v>50</v>
      </c>
      <c r="D72" s="75">
        <v>2</v>
      </c>
      <c r="E72" s="74">
        <v>2.0699999999999998</v>
      </c>
      <c r="F72" s="48">
        <v>17</v>
      </c>
      <c r="G72" s="52">
        <f t="shared" si="15"/>
        <v>35.19</v>
      </c>
      <c r="H72" s="48">
        <v>1398.93</v>
      </c>
      <c r="I72" s="48">
        <v>1.84</v>
      </c>
      <c r="J72" s="52">
        <f t="shared" si="16"/>
        <v>1435.96</v>
      </c>
      <c r="K72" s="52">
        <f t="shared" si="17"/>
        <v>4.1399999999999997</v>
      </c>
      <c r="L72" s="52">
        <f t="shared" si="18"/>
        <v>70.38</v>
      </c>
      <c r="M72" s="52">
        <f t="shared" si="19"/>
        <v>2797.86</v>
      </c>
      <c r="N72" s="52">
        <f t="shared" si="20"/>
        <v>3.68</v>
      </c>
      <c r="O72" s="52">
        <f t="shared" si="21"/>
        <v>2871.92</v>
      </c>
      <c r="P72" s="52"/>
      <c r="Q72" s="52">
        <f t="shared" si="7"/>
        <v>2871.92</v>
      </c>
    </row>
    <row r="73" spans="1:17" s="18" customFormat="1" x14ac:dyDescent="0.25">
      <c r="A73" s="50">
        <v>26</v>
      </c>
      <c r="B73" s="53" t="s">
        <v>116</v>
      </c>
      <c r="C73" s="54" t="s">
        <v>20</v>
      </c>
      <c r="D73" s="54">
        <v>2950</v>
      </c>
      <c r="E73" s="74">
        <v>0.05</v>
      </c>
      <c r="F73" s="48">
        <v>17</v>
      </c>
      <c r="G73" s="52">
        <f t="shared" si="15"/>
        <v>0.85</v>
      </c>
      <c r="H73" s="48">
        <v>0.4</v>
      </c>
      <c r="I73" s="48">
        <v>0.05</v>
      </c>
      <c r="J73" s="52">
        <f t="shared" si="16"/>
        <v>1.3</v>
      </c>
      <c r="K73" s="52">
        <f t="shared" si="17"/>
        <v>147.5</v>
      </c>
      <c r="L73" s="52">
        <f t="shared" si="18"/>
        <v>2507.5</v>
      </c>
      <c r="M73" s="52">
        <f t="shared" si="19"/>
        <v>1180</v>
      </c>
      <c r="N73" s="52">
        <f t="shared" si="20"/>
        <v>147.5</v>
      </c>
      <c r="O73" s="52">
        <f t="shared" si="21"/>
        <v>3835</v>
      </c>
      <c r="P73" s="52"/>
      <c r="Q73" s="69">
        <f t="shared" si="7"/>
        <v>3835</v>
      </c>
    </row>
    <row r="74" spans="1:17" s="18" customFormat="1" ht="26.4" x14ac:dyDescent="0.25">
      <c r="A74" s="50">
        <v>27</v>
      </c>
      <c r="B74" s="53" t="s">
        <v>150</v>
      </c>
      <c r="C74" s="54" t="s">
        <v>20</v>
      </c>
      <c r="D74" s="75">
        <v>350</v>
      </c>
      <c r="E74" s="74">
        <v>0.04</v>
      </c>
      <c r="F74" s="48">
        <v>17</v>
      </c>
      <c r="G74" s="52">
        <f t="shared" si="15"/>
        <v>0.68</v>
      </c>
      <c r="H74" s="48">
        <v>1.51</v>
      </c>
      <c r="I74" s="48">
        <v>0.03</v>
      </c>
      <c r="J74" s="52">
        <f t="shared" si="16"/>
        <v>2.2199999999999998</v>
      </c>
      <c r="K74" s="52">
        <f t="shared" si="17"/>
        <v>14</v>
      </c>
      <c r="L74" s="52">
        <f t="shared" si="18"/>
        <v>238</v>
      </c>
      <c r="M74" s="52">
        <f t="shared" si="19"/>
        <v>528.5</v>
      </c>
      <c r="N74" s="52">
        <f t="shared" si="20"/>
        <v>10.5</v>
      </c>
      <c r="O74" s="52">
        <f t="shared" si="21"/>
        <v>777</v>
      </c>
      <c r="P74" s="52">
        <f t="shared" ref="P74:P79" si="22">O74</f>
        <v>777</v>
      </c>
      <c r="Q74" s="52"/>
    </row>
    <row r="75" spans="1:17" s="18" customFormat="1" ht="26.4" x14ac:dyDescent="0.25">
      <c r="A75" s="50">
        <v>28</v>
      </c>
      <c r="B75" s="53" t="s">
        <v>151</v>
      </c>
      <c r="C75" s="54" t="s">
        <v>20</v>
      </c>
      <c r="D75" s="54">
        <v>50</v>
      </c>
      <c r="E75" s="74">
        <v>7.0000000000000007E-2</v>
      </c>
      <c r="F75" s="48">
        <v>17</v>
      </c>
      <c r="G75" s="52">
        <f t="shared" si="15"/>
        <v>1.19</v>
      </c>
      <c r="H75" s="48">
        <v>2.41</v>
      </c>
      <c r="I75" s="48">
        <v>7.0000000000000007E-2</v>
      </c>
      <c r="J75" s="52">
        <f t="shared" si="16"/>
        <v>3.67</v>
      </c>
      <c r="K75" s="52">
        <f t="shared" si="17"/>
        <v>3.5</v>
      </c>
      <c r="L75" s="52">
        <f t="shared" si="18"/>
        <v>59.5</v>
      </c>
      <c r="M75" s="52">
        <f t="shared" si="19"/>
        <v>120.5</v>
      </c>
      <c r="N75" s="52">
        <f t="shared" si="20"/>
        <v>3.5</v>
      </c>
      <c r="O75" s="52">
        <f t="shared" si="21"/>
        <v>183.5</v>
      </c>
      <c r="P75" s="52">
        <f t="shared" si="22"/>
        <v>183.5</v>
      </c>
      <c r="Q75" s="52"/>
    </row>
    <row r="76" spans="1:17" s="18" customFormat="1" ht="28.65" customHeight="1" x14ac:dyDescent="0.25">
      <c r="A76" s="50">
        <v>29</v>
      </c>
      <c r="B76" s="53" t="s">
        <v>152</v>
      </c>
      <c r="C76" s="54" t="s">
        <v>20</v>
      </c>
      <c r="D76" s="54">
        <v>300</v>
      </c>
      <c r="E76" s="74">
        <v>0.04</v>
      </c>
      <c r="F76" s="48">
        <v>17</v>
      </c>
      <c r="G76" s="52">
        <f t="shared" si="15"/>
        <v>0.68</v>
      </c>
      <c r="H76" s="48">
        <v>0.45</v>
      </c>
      <c r="I76" s="48">
        <v>0.03</v>
      </c>
      <c r="J76" s="52">
        <f t="shared" si="16"/>
        <v>1.1600000000000001</v>
      </c>
      <c r="K76" s="52">
        <f t="shared" si="17"/>
        <v>12</v>
      </c>
      <c r="L76" s="52">
        <f t="shared" si="18"/>
        <v>204</v>
      </c>
      <c r="M76" s="52">
        <f t="shared" si="19"/>
        <v>135</v>
      </c>
      <c r="N76" s="52">
        <f t="shared" si="20"/>
        <v>9</v>
      </c>
      <c r="O76" s="52">
        <f t="shared" si="21"/>
        <v>348</v>
      </c>
      <c r="P76" s="52">
        <f t="shared" si="22"/>
        <v>348</v>
      </c>
      <c r="Q76" s="69"/>
    </row>
    <row r="77" spans="1:17" s="18" customFormat="1" x14ac:dyDescent="0.25">
      <c r="A77" s="50">
        <v>30</v>
      </c>
      <c r="B77" s="53" t="s">
        <v>153</v>
      </c>
      <c r="C77" s="54" t="s">
        <v>50</v>
      </c>
      <c r="D77" s="54">
        <v>10</v>
      </c>
      <c r="E77" s="74">
        <v>0.69</v>
      </c>
      <c r="F77" s="48">
        <v>17</v>
      </c>
      <c r="G77" s="52">
        <f t="shared" si="15"/>
        <v>11.73</v>
      </c>
      <c r="H77" s="48">
        <v>32.89</v>
      </c>
      <c r="I77" s="48">
        <v>0.62</v>
      </c>
      <c r="J77" s="52">
        <f t="shared" si="16"/>
        <v>45.24</v>
      </c>
      <c r="K77" s="52">
        <f t="shared" si="17"/>
        <v>6.9</v>
      </c>
      <c r="L77" s="52">
        <f t="shared" si="18"/>
        <v>117.3</v>
      </c>
      <c r="M77" s="52">
        <f t="shared" si="19"/>
        <v>328.9</v>
      </c>
      <c r="N77" s="52">
        <f t="shared" si="20"/>
        <v>6.2</v>
      </c>
      <c r="O77" s="52">
        <f t="shared" si="21"/>
        <v>452.4</v>
      </c>
      <c r="P77" s="52">
        <f t="shared" si="22"/>
        <v>452.4</v>
      </c>
      <c r="Q77" s="52"/>
    </row>
    <row r="78" spans="1:17" s="18" customFormat="1" ht="26.4" x14ac:dyDescent="0.25">
      <c r="A78" s="50">
        <v>31</v>
      </c>
      <c r="B78" s="53" t="s">
        <v>154</v>
      </c>
      <c r="C78" s="54" t="s">
        <v>20</v>
      </c>
      <c r="D78" s="54">
        <v>12</v>
      </c>
      <c r="E78" s="74">
        <v>0.48</v>
      </c>
      <c r="F78" s="48">
        <v>17</v>
      </c>
      <c r="G78" s="52">
        <f t="shared" si="15"/>
        <v>8.16</v>
      </c>
      <c r="H78" s="48">
        <v>7.98</v>
      </c>
      <c r="I78" s="48">
        <v>0.43</v>
      </c>
      <c r="J78" s="52">
        <f t="shared" si="16"/>
        <v>16.57</v>
      </c>
      <c r="K78" s="52">
        <f t="shared" si="17"/>
        <v>5.76</v>
      </c>
      <c r="L78" s="52">
        <f t="shared" si="18"/>
        <v>97.92</v>
      </c>
      <c r="M78" s="52">
        <f t="shared" si="19"/>
        <v>95.76</v>
      </c>
      <c r="N78" s="52">
        <f t="shared" si="20"/>
        <v>5.16</v>
      </c>
      <c r="O78" s="52">
        <f t="shared" si="21"/>
        <v>198.84</v>
      </c>
      <c r="P78" s="52">
        <f t="shared" si="22"/>
        <v>198.84</v>
      </c>
      <c r="Q78" s="52"/>
    </row>
    <row r="79" spans="1:17" s="18" customFormat="1" x14ac:dyDescent="0.25">
      <c r="A79" s="50">
        <v>32</v>
      </c>
      <c r="B79" s="53" t="s">
        <v>122</v>
      </c>
      <c r="C79" s="54" t="s">
        <v>50</v>
      </c>
      <c r="D79" s="54">
        <v>1</v>
      </c>
      <c r="E79" s="74">
        <v>20.65</v>
      </c>
      <c r="F79" s="48">
        <v>17</v>
      </c>
      <c r="G79" s="52">
        <f t="shared" si="15"/>
        <v>351.05</v>
      </c>
      <c r="H79" s="48">
        <v>2008.88</v>
      </c>
      <c r="I79" s="48">
        <v>18.350000000000001</v>
      </c>
      <c r="J79" s="52">
        <f t="shared" si="16"/>
        <v>2378.2800000000002</v>
      </c>
      <c r="K79" s="52">
        <f t="shared" si="17"/>
        <v>20.65</v>
      </c>
      <c r="L79" s="52">
        <f t="shared" si="18"/>
        <v>351.05</v>
      </c>
      <c r="M79" s="52">
        <f t="shared" si="19"/>
        <v>2008.88</v>
      </c>
      <c r="N79" s="52">
        <f t="shared" si="20"/>
        <v>18.350000000000001</v>
      </c>
      <c r="O79" s="52">
        <f t="shared" si="21"/>
        <v>2378.2800000000002</v>
      </c>
      <c r="P79" s="52">
        <f t="shared" si="22"/>
        <v>2378.2800000000002</v>
      </c>
      <c r="Q79" s="69"/>
    </row>
    <row r="80" spans="1:17" s="18" customFormat="1" x14ac:dyDescent="0.25">
      <c r="A80" s="50">
        <v>33</v>
      </c>
      <c r="B80" s="53" t="s">
        <v>123</v>
      </c>
      <c r="C80" s="54"/>
      <c r="D80" s="54"/>
      <c r="E80" s="74">
        <v>0</v>
      </c>
      <c r="F80" s="48">
        <v>17</v>
      </c>
      <c r="G80" s="52">
        <f t="shared" si="15"/>
        <v>0</v>
      </c>
      <c r="H80" s="48">
        <v>0</v>
      </c>
      <c r="I80" s="48">
        <v>0</v>
      </c>
      <c r="J80" s="52">
        <f t="shared" si="16"/>
        <v>0</v>
      </c>
      <c r="K80" s="52">
        <f t="shared" si="17"/>
        <v>0</v>
      </c>
      <c r="L80" s="52">
        <f t="shared" si="18"/>
        <v>0</v>
      </c>
      <c r="M80" s="52">
        <f t="shared" si="19"/>
        <v>0</v>
      </c>
      <c r="N80" s="52">
        <f t="shared" si="20"/>
        <v>0</v>
      </c>
      <c r="O80" s="52">
        <f t="shared" si="21"/>
        <v>0</v>
      </c>
      <c r="P80" s="52"/>
      <c r="Q80" s="52"/>
    </row>
    <row r="81" spans="1:30" s="18" customFormat="1" x14ac:dyDescent="0.25">
      <c r="A81" s="50">
        <v>34</v>
      </c>
      <c r="B81" s="53" t="s">
        <v>124</v>
      </c>
      <c r="C81" s="54" t="s">
        <v>155</v>
      </c>
      <c r="D81" s="54">
        <v>20</v>
      </c>
      <c r="E81" s="74">
        <v>3.59</v>
      </c>
      <c r="F81" s="48">
        <v>17</v>
      </c>
      <c r="G81" s="52">
        <f t="shared" si="15"/>
        <v>61.03</v>
      </c>
      <c r="H81" s="48">
        <v>0</v>
      </c>
      <c r="I81" s="48">
        <v>3.2</v>
      </c>
      <c r="J81" s="52">
        <f t="shared" si="16"/>
        <v>64.23</v>
      </c>
      <c r="K81" s="52">
        <f t="shared" si="17"/>
        <v>71.8</v>
      </c>
      <c r="L81" s="52">
        <f t="shared" si="18"/>
        <v>1220.5999999999999</v>
      </c>
      <c r="M81" s="52">
        <f t="shared" si="19"/>
        <v>0</v>
      </c>
      <c r="N81" s="52">
        <f t="shared" si="20"/>
        <v>64</v>
      </c>
      <c r="O81" s="52">
        <f t="shared" si="21"/>
        <v>1284.5999999999999</v>
      </c>
      <c r="P81" s="52">
        <f>O81</f>
        <v>1284.5999999999999</v>
      </c>
      <c r="Q81" s="52"/>
    </row>
    <row r="82" spans="1:30" s="18" customFormat="1" ht="26.4" x14ac:dyDescent="0.25">
      <c r="A82" s="50">
        <v>35</v>
      </c>
      <c r="B82" s="53" t="s">
        <v>125</v>
      </c>
      <c r="C82" s="54" t="s">
        <v>156</v>
      </c>
      <c r="D82" s="54">
        <v>1</v>
      </c>
      <c r="E82" s="74">
        <v>88.1</v>
      </c>
      <c r="F82" s="48">
        <v>17</v>
      </c>
      <c r="G82" s="52">
        <f t="shared" si="15"/>
        <v>1497.7</v>
      </c>
      <c r="H82" s="48">
        <v>0</v>
      </c>
      <c r="I82" s="48">
        <v>78.290000000000006</v>
      </c>
      <c r="J82" s="52">
        <f t="shared" si="16"/>
        <v>1575.99</v>
      </c>
      <c r="K82" s="52">
        <f t="shared" si="17"/>
        <v>88.1</v>
      </c>
      <c r="L82" s="52">
        <f t="shared" si="18"/>
        <v>1497.7</v>
      </c>
      <c r="M82" s="52">
        <f t="shared" si="19"/>
        <v>0</v>
      </c>
      <c r="N82" s="52">
        <f t="shared" si="20"/>
        <v>78.290000000000006</v>
      </c>
      <c r="O82" s="52">
        <f t="shared" si="21"/>
        <v>1575.99</v>
      </c>
      <c r="P82" s="52"/>
      <c r="Q82" s="69">
        <f t="shared" ref="Q82:Q86" si="23">O82</f>
        <v>1575.99</v>
      </c>
    </row>
    <row r="83" spans="1:30" s="18" customFormat="1" x14ac:dyDescent="0.25">
      <c r="A83" s="50">
        <v>36</v>
      </c>
      <c r="B83" s="53" t="s">
        <v>126</v>
      </c>
      <c r="C83" s="54" t="s">
        <v>156</v>
      </c>
      <c r="D83" s="75">
        <v>1</v>
      </c>
      <c r="E83" s="74">
        <v>11.01</v>
      </c>
      <c r="F83" s="48">
        <v>17</v>
      </c>
      <c r="G83" s="52">
        <f t="shared" si="15"/>
        <v>187.17</v>
      </c>
      <c r="H83" s="48">
        <v>0</v>
      </c>
      <c r="I83" s="48">
        <v>9.7899999999999991</v>
      </c>
      <c r="J83" s="52">
        <f t="shared" si="16"/>
        <v>196.95999999999998</v>
      </c>
      <c r="K83" s="52">
        <f t="shared" si="17"/>
        <v>11.01</v>
      </c>
      <c r="L83" s="52">
        <f t="shared" si="18"/>
        <v>187.17</v>
      </c>
      <c r="M83" s="52">
        <f t="shared" si="19"/>
        <v>0</v>
      </c>
      <c r="N83" s="52">
        <f t="shared" si="20"/>
        <v>9.7899999999999991</v>
      </c>
      <c r="O83" s="52">
        <f t="shared" si="21"/>
        <v>196.95999999999998</v>
      </c>
      <c r="P83" s="52"/>
      <c r="Q83" s="52">
        <f t="shared" si="23"/>
        <v>196.95999999999998</v>
      </c>
    </row>
    <row r="84" spans="1:30" s="8" customFormat="1" x14ac:dyDescent="0.25">
      <c r="A84" s="50">
        <v>37</v>
      </c>
      <c r="B84" s="65" t="s">
        <v>157</v>
      </c>
      <c r="C84" s="66" t="s">
        <v>156</v>
      </c>
      <c r="D84" s="112">
        <v>1</v>
      </c>
      <c r="E84" s="107">
        <v>59.85</v>
      </c>
      <c r="F84" s="68">
        <v>17</v>
      </c>
      <c r="G84" s="69">
        <f t="shared" si="15"/>
        <v>1017.45</v>
      </c>
      <c r="H84" s="68">
        <v>0</v>
      </c>
      <c r="I84" s="68">
        <v>53.19</v>
      </c>
      <c r="J84" s="69">
        <f t="shared" si="16"/>
        <v>1070.6400000000001</v>
      </c>
      <c r="K84" s="69">
        <f t="shared" si="17"/>
        <v>59.85</v>
      </c>
      <c r="L84" s="69">
        <f t="shared" si="18"/>
        <v>1017.45</v>
      </c>
      <c r="M84" s="69">
        <f t="shared" si="19"/>
        <v>0</v>
      </c>
      <c r="N84" s="69">
        <f t="shared" si="20"/>
        <v>53.19</v>
      </c>
      <c r="O84" s="69">
        <f t="shared" si="21"/>
        <v>1070.6400000000001</v>
      </c>
      <c r="P84" s="69"/>
      <c r="Q84" s="52">
        <f t="shared" si="23"/>
        <v>1070.6400000000001</v>
      </c>
    </row>
    <row r="85" spans="1:30" s="18" customFormat="1" x14ac:dyDescent="0.25">
      <c r="A85" s="50">
        <v>38</v>
      </c>
      <c r="B85" s="53" t="s">
        <v>127</v>
      </c>
      <c r="C85" s="54" t="s">
        <v>156</v>
      </c>
      <c r="D85" s="54">
        <v>1</v>
      </c>
      <c r="E85" s="74">
        <v>24.78</v>
      </c>
      <c r="F85" s="48">
        <v>17</v>
      </c>
      <c r="G85" s="52">
        <f t="shared" si="15"/>
        <v>421.26</v>
      </c>
      <c r="H85" s="48">
        <v>0</v>
      </c>
      <c r="I85" s="48">
        <v>22.02</v>
      </c>
      <c r="J85" s="52">
        <f t="shared" si="16"/>
        <v>443.28</v>
      </c>
      <c r="K85" s="52">
        <f t="shared" si="17"/>
        <v>24.78</v>
      </c>
      <c r="L85" s="52">
        <f t="shared" si="18"/>
        <v>421.26</v>
      </c>
      <c r="M85" s="52">
        <f t="shared" si="19"/>
        <v>0</v>
      </c>
      <c r="N85" s="52">
        <f t="shared" si="20"/>
        <v>22.02</v>
      </c>
      <c r="O85" s="52">
        <f t="shared" si="21"/>
        <v>443.28</v>
      </c>
      <c r="P85" s="52"/>
      <c r="Q85" s="69">
        <f t="shared" si="23"/>
        <v>443.28</v>
      </c>
    </row>
    <row r="86" spans="1:30" s="18" customFormat="1" x14ac:dyDescent="0.25">
      <c r="A86" s="50">
        <v>39</v>
      </c>
      <c r="B86" s="53" t="s">
        <v>128</v>
      </c>
      <c r="C86" s="54" t="s">
        <v>156</v>
      </c>
      <c r="D86" s="75">
        <v>1</v>
      </c>
      <c r="E86" s="74">
        <v>5.15</v>
      </c>
      <c r="F86" s="48">
        <v>17</v>
      </c>
      <c r="G86" s="52">
        <f t="shared" si="15"/>
        <v>87.55</v>
      </c>
      <c r="H86" s="48">
        <v>0</v>
      </c>
      <c r="I86" s="48">
        <v>4.58</v>
      </c>
      <c r="J86" s="52">
        <f t="shared" si="16"/>
        <v>92.13</v>
      </c>
      <c r="K86" s="52">
        <f t="shared" si="17"/>
        <v>5.15</v>
      </c>
      <c r="L86" s="52">
        <f t="shared" si="18"/>
        <v>87.55</v>
      </c>
      <c r="M86" s="52">
        <f t="shared" si="19"/>
        <v>0</v>
      </c>
      <c r="N86" s="52">
        <f t="shared" si="20"/>
        <v>4.58</v>
      </c>
      <c r="O86" s="52">
        <f t="shared" si="21"/>
        <v>92.13</v>
      </c>
      <c r="P86" s="52"/>
      <c r="Q86" s="52">
        <f t="shared" si="23"/>
        <v>92.13</v>
      </c>
    </row>
    <row r="87" spans="1:30" s="11" customFormat="1" x14ac:dyDescent="0.25">
      <c r="A87" s="57"/>
      <c r="B87" s="58"/>
      <c r="C87" s="59"/>
      <c r="D87" s="57"/>
      <c r="E87" s="57"/>
      <c r="F87" s="60"/>
      <c r="G87" s="61"/>
      <c r="H87" s="61"/>
      <c r="I87" s="61"/>
      <c r="J87" s="61"/>
      <c r="K87" s="61"/>
      <c r="L87" s="61"/>
      <c r="M87" s="61"/>
      <c r="N87" s="61"/>
      <c r="O87" s="62"/>
      <c r="P87" s="62"/>
      <c r="Q87" s="62"/>
    </row>
    <row r="88" spans="1:30" x14ac:dyDescent="0.25">
      <c r="J88" s="12" t="s">
        <v>21</v>
      </c>
      <c r="K88" s="13">
        <f>SUM(K13:K87)</f>
        <v>1177.0599999999995</v>
      </c>
      <c r="L88" s="13">
        <f t="shared" ref="L88:N88" si="24">SUM(L13:L87)</f>
        <v>20010.019999999997</v>
      </c>
      <c r="M88" s="13">
        <f t="shared" si="24"/>
        <v>58218.929999999986</v>
      </c>
      <c r="N88" s="13">
        <f t="shared" si="24"/>
        <v>1034.1499999999999</v>
      </c>
      <c r="O88" s="13">
        <f>SUM(O13:O87)</f>
        <v>79263.100000000006</v>
      </c>
      <c r="P88" s="13">
        <f>SUM(P13:P87)</f>
        <v>12363.460000000001</v>
      </c>
      <c r="Q88" s="13">
        <f>SUM(Q13:Q87)</f>
        <v>66899.64</v>
      </c>
    </row>
    <row r="89" spans="1:30" x14ac:dyDescent="0.25">
      <c r="J89" s="12"/>
      <c r="K89" s="14"/>
      <c r="L89" s="14"/>
      <c r="M89" s="14"/>
      <c r="N89" s="14"/>
      <c r="O89" s="15"/>
    </row>
    <row r="90" spans="1:30" x14ac:dyDescent="0.25">
      <c r="B90" s="16" t="s">
        <v>22</v>
      </c>
      <c r="E90" s="17"/>
    </row>
    <row r="91" spans="1:30" x14ac:dyDescent="0.25">
      <c r="E91" s="17"/>
    </row>
    <row r="92" spans="1:30" s="3" customFormat="1" x14ac:dyDescent="0.25">
      <c r="A92" s="2"/>
      <c r="B92" s="16" t="s">
        <v>23</v>
      </c>
      <c r="C92" s="7"/>
      <c r="D92" s="2"/>
      <c r="E92" s="17"/>
      <c r="G92" s="4"/>
      <c r="H92" s="4"/>
      <c r="I92" s="4"/>
      <c r="J92" s="4"/>
      <c r="K92" s="4"/>
      <c r="L92" s="4"/>
      <c r="M92" s="4"/>
      <c r="N92" s="4"/>
      <c r="O92" s="5"/>
      <c r="P92" s="5"/>
      <c r="Q92" s="5"/>
      <c r="R92" s="5"/>
      <c r="S92" s="5"/>
      <c r="T92" s="5"/>
      <c r="U92" s="5"/>
      <c r="V92" s="5"/>
      <c r="W92" s="5"/>
      <c r="X92" s="5"/>
      <c r="Y92" s="5"/>
      <c r="Z92" s="5"/>
      <c r="AA92" s="5"/>
      <c r="AB92" s="5"/>
      <c r="AC92" s="5"/>
      <c r="AD92" s="5"/>
    </row>
    <row r="93" spans="1:30" s="3" customFormat="1" x14ac:dyDescent="0.25">
      <c r="A93" s="2"/>
      <c r="B93" s="1"/>
      <c r="C93" s="7"/>
      <c r="D93" s="2"/>
      <c r="E93" s="17"/>
      <c r="G93" s="4"/>
      <c r="H93" s="4"/>
      <c r="I93" s="4"/>
      <c r="J93" s="4"/>
      <c r="K93" s="4"/>
      <c r="L93" s="4"/>
      <c r="M93" s="4"/>
      <c r="N93" s="4"/>
      <c r="O93" s="5"/>
      <c r="P93" s="5"/>
      <c r="Q93" s="5"/>
      <c r="R93" s="5"/>
      <c r="S93" s="5"/>
      <c r="T93" s="5"/>
      <c r="U93" s="5"/>
      <c r="V93" s="5"/>
      <c r="W93" s="5"/>
      <c r="X93" s="5"/>
      <c r="Y93" s="5"/>
      <c r="Z93" s="5"/>
      <c r="AA93" s="5"/>
      <c r="AB93" s="5"/>
      <c r="AC93" s="5"/>
      <c r="AD93" s="5"/>
    </row>
  </sheetData>
  <mergeCells count="10">
    <mergeCell ref="P10:P11"/>
    <mergeCell ref="Q10:Q11"/>
    <mergeCell ref="A2:O2"/>
    <mergeCell ref="C5:O5"/>
    <mergeCell ref="A10:A11"/>
    <mergeCell ref="B10:B11"/>
    <mergeCell ref="C10:C11"/>
    <mergeCell ref="D10:D11"/>
    <mergeCell ref="E10:J10"/>
    <mergeCell ref="K10:O10"/>
  </mergeCells>
  <pageMargins left="0.39370078740157499" right="0.35433070866141703" top="1.02362204724409" bottom="0.39370078740157499" header="0.511811023622047" footer="0.15748031496063"/>
  <pageSetup paperSize="9" scale="99" orientation="landscape" horizontalDpi="4294967292" verticalDpi="360" r:id="rId1"/>
  <headerFooter alignWithMargins="0">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A6B81-2047-446F-BE6C-6AD70217BB3D}">
  <dimension ref="A2:AD54"/>
  <sheetViews>
    <sheetView topLeftCell="A12" zoomScaleNormal="100" zoomScaleSheetLayoutView="70" workbookViewId="0">
      <selection activeCell="P26" sqref="P1:Q1048576"/>
    </sheetView>
  </sheetViews>
  <sheetFormatPr defaultColWidth="9.109375" defaultRowHeight="13.2" x14ac:dyDescent="0.25"/>
  <cols>
    <col min="1" max="1" width="5.6640625" style="2" customWidth="1"/>
    <col min="2" max="2" width="38" style="1" customWidth="1"/>
    <col min="3" max="3" width="6" style="7" customWidth="1"/>
    <col min="4" max="4" width="6.88671875" style="2" customWidth="1"/>
    <col min="5" max="5" width="6.33203125" style="2" customWidth="1"/>
    <col min="6" max="6" width="6.44140625" style="3" customWidth="1"/>
    <col min="7" max="7" width="6.44140625" style="4" customWidth="1"/>
    <col min="8" max="8" width="8" style="4" customWidth="1"/>
    <col min="9" max="9" width="6.33203125" style="4" customWidth="1"/>
    <col min="10" max="11" width="8.44140625" style="4" customWidth="1"/>
    <col min="12" max="12" width="9.88671875" style="4" customWidth="1"/>
    <col min="13" max="13" width="9.88671875" style="4" bestFit="1" customWidth="1"/>
    <col min="14" max="14" width="8.44140625" style="4" customWidth="1"/>
    <col min="15" max="15" width="10.33203125" style="5" bestFit="1" customWidth="1"/>
    <col min="16" max="16384" width="9.109375" style="5"/>
  </cols>
  <sheetData>
    <row r="2" spans="1:17" ht="15" x14ac:dyDescent="0.25">
      <c r="A2" s="250" t="s">
        <v>129</v>
      </c>
      <c r="B2" s="250"/>
      <c r="C2" s="250"/>
      <c r="D2" s="250"/>
      <c r="E2" s="250"/>
      <c r="F2" s="250"/>
      <c r="G2" s="250"/>
      <c r="H2" s="250"/>
      <c r="I2" s="250"/>
      <c r="J2" s="250"/>
      <c r="K2" s="250"/>
      <c r="L2" s="250"/>
      <c r="M2" s="250"/>
      <c r="N2" s="250"/>
      <c r="O2" s="250"/>
    </row>
    <row r="4" spans="1:17" ht="11.4" customHeight="1" x14ac:dyDescent="0.25">
      <c r="A4" s="17" t="s">
        <v>0</v>
      </c>
      <c r="C4" s="3" t="s">
        <v>201</v>
      </c>
    </row>
    <row r="5" spans="1:17" ht="60.6" customHeight="1" x14ac:dyDescent="0.25">
      <c r="A5" s="17" t="s">
        <v>1</v>
      </c>
      <c r="C5" s="251" t="s">
        <v>34</v>
      </c>
      <c r="D5" s="251"/>
      <c r="E5" s="251"/>
      <c r="F5" s="251"/>
      <c r="G5" s="251"/>
      <c r="H5" s="251"/>
      <c r="I5" s="251"/>
      <c r="J5" s="251"/>
      <c r="K5" s="251"/>
      <c r="L5" s="251"/>
      <c r="M5" s="251"/>
      <c r="N5" s="251"/>
      <c r="O5" s="251"/>
    </row>
    <row r="6" spans="1:17" x14ac:dyDescent="0.25">
      <c r="A6" s="17" t="s">
        <v>2</v>
      </c>
      <c r="C6" s="63" t="s">
        <v>35</v>
      </c>
    </row>
    <row r="7" spans="1:17" x14ac:dyDescent="0.25">
      <c r="A7" s="17" t="s">
        <v>3</v>
      </c>
      <c r="C7" s="6" t="s">
        <v>36</v>
      </c>
    </row>
    <row r="8" spans="1:17" x14ac:dyDescent="0.25">
      <c r="A8" s="17" t="s">
        <v>62</v>
      </c>
      <c r="N8" s="12" t="s">
        <v>58</v>
      </c>
      <c r="O8" s="64">
        <f>O49</f>
        <v>35525.919999999998</v>
      </c>
    </row>
    <row r="9" spans="1:17" x14ac:dyDescent="0.25">
      <c r="A9" s="17" t="s">
        <v>192</v>
      </c>
    </row>
    <row r="10" spans="1:17" x14ac:dyDescent="0.25">
      <c r="A10" s="252" t="s">
        <v>4</v>
      </c>
      <c r="B10" s="254" t="s">
        <v>5</v>
      </c>
      <c r="C10" s="256" t="s">
        <v>6</v>
      </c>
      <c r="D10" s="252" t="s">
        <v>7</v>
      </c>
      <c r="E10" s="258" t="s">
        <v>8</v>
      </c>
      <c r="F10" s="258"/>
      <c r="G10" s="258"/>
      <c r="H10" s="258"/>
      <c r="I10" s="258"/>
      <c r="J10" s="259"/>
      <c r="K10" s="260" t="s">
        <v>9</v>
      </c>
      <c r="L10" s="258"/>
      <c r="M10" s="258"/>
      <c r="N10" s="258"/>
      <c r="O10" s="259"/>
      <c r="P10" s="261">
        <v>2021</v>
      </c>
      <c r="Q10" s="261">
        <v>2022</v>
      </c>
    </row>
    <row r="11" spans="1:17" ht="80.400000000000006" x14ac:dyDescent="0.25">
      <c r="A11" s="253"/>
      <c r="B11" s="255"/>
      <c r="C11" s="257"/>
      <c r="D11" s="253"/>
      <c r="E11" s="9" t="s">
        <v>10</v>
      </c>
      <c r="F11" s="9" t="s">
        <v>11</v>
      </c>
      <c r="G11" s="10" t="s">
        <v>12</v>
      </c>
      <c r="H11" s="10" t="s">
        <v>13</v>
      </c>
      <c r="I11" s="10" t="s">
        <v>14</v>
      </c>
      <c r="J11" s="10" t="s">
        <v>15</v>
      </c>
      <c r="K11" s="10" t="s">
        <v>16</v>
      </c>
      <c r="L11" s="10" t="s">
        <v>12</v>
      </c>
      <c r="M11" s="10" t="s">
        <v>13</v>
      </c>
      <c r="N11" s="10" t="s">
        <v>14</v>
      </c>
      <c r="O11" s="10" t="s">
        <v>17</v>
      </c>
      <c r="P11" s="261"/>
      <c r="Q11" s="261"/>
    </row>
    <row r="12" spans="1:17" x14ac:dyDescent="0.25">
      <c r="A12" s="37"/>
      <c r="B12" s="38"/>
      <c r="C12" s="39"/>
      <c r="D12" s="37"/>
      <c r="E12" s="37"/>
      <c r="F12" s="40"/>
      <c r="G12" s="41"/>
      <c r="H12" s="41"/>
      <c r="I12" s="41"/>
      <c r="J12" s="41"/>
      <c r="K12" s="41"/>
      <c r="L12" s="41"/>
      <c r="M12" s="41"/>
      <c r="N12" s="41"/>
      <c r="O12" s="42"/>
      <c r="P12" s="42"/>
      <c r="Q12" s="42"/>
    </row>
    <row r="13" spans="1:17" s="8" customFormat="1" x14ac:dyDescent="0.25">
      <c r="A13" s="43"/>
      <c r="B13" s="121" t="s">
        <v>217</v>
      </c>
      <c r="C13" s="39"/>
      <c r="D13" s="37"/>
      <c r="E13" s="47"/>
      <c r="F13" s="48"/>
      <c r="G13" s="49"/>
      <c r="H13" s="48"/>
      <c r="I13" s="48"/>
      <c r="J13" s="49"/>
      <c r="K13" s="49"/>
      <c r="L13" s="49"/>
      <c r="M13" s="49"/>
      <c r="N13" s="49"/>
      <c r="O13" s="49"/>
      <c r="P13" s="49"/>
      <c r="Q13" s="49"/>
    </row>
    <row r="14" spans="1:17" s="18" customFormat="1" x14ac:dyDescent="0.25">
      <c r="A14" s="43">
        <v>1</v>
      </c>
      <c r="B14" s="114" t="s">
        <v>159</v>
      </c>
      <c r="C14" s="39"/>
      <c r="D14" s="37"/>
      <c r="E14" s="74"/>
      <c r="F14" s="48"/>
      <c r="G14" s="52"/>
      <c r="H14" s="48"/>
      <c r="I14" s="48"/>
      <c r="J14" s="52"/>
      <c r="K14" s="52"/>
      <c r="L14" s="52"/>
      <c r="M14" s="52"/>
      <c r="N14" s="52"/>
      <c r="O14" s="52"/>
      <c r="P14" s="52"/>
      <c r="Q14" s="52"/>
    </row>
    <row r="15" spans="1:17" s="18" customFormat="1" x14ac:dyDescent="0.25">
      <c r="A15" s="43">
        <v>2</v>
      </c>
      <c r="B15" s="115" t="s">
        <v>160</v>
      </c>
      <c r="C15" s="109" t="s">
        <v>156</v>
      </c>
      <c r="D15" s="54">
        <v>1</v>
      </c>
      <c r="E15" s="51">
        <v>47.88</v>
      </c>
      <c r="F15" s="48">
        <v>17</v>
      </c>
      <c r="G15" s="52">
        <f t="shared" ref="G15:G47" si="0">ROUND(E15*F15,2)</f>
        <v>813.96</v>
      </c>
      <c r="H15" s="73">
        <v>9901.98</v>
      </c>
      <c r="I15" s="73">
        <v>85.1</v>
      </c>
      <c r="J15" s="52">
        <f t="shared" ref="J15:J47" si="1">SUM(G15:I15)</f>
        <v>10801.039999999999</v>
      </c>
      <c r="K15" s="52">
        <f t="shared" ref="K15:K47" si="2">ROUND(D15*E15,2)</f>
        <v>47.88</v>
      </c>
      <c r="L15" s="52">
        <f t="shared" ref="L15:L47" si="3">ROUND(D15*G15,2)</f>
        <v>813.96</v>
      </c>
      <c r="M15" s="52">
        <f t="shared" ref="M15:M47" si="4">ROUND(D15*H15,2)</f>
        <v>9901.98</v>
      </c>
      <c r="N15" s="52">
        <f t="shared" ref="N15:N47" si="5">ROUND(I15*D15,2)</f>
        <v>85.1</v>
      </c>
      <c r="O15" s="52">
        <f t="shared" ref="O15:O47" si="6">SUM(L15:N15)</f>
        <v>10801.039999999999</v>
      </c>
      <c r="P15" s="52">
        <f>O15*0.3</f>
        <v>3240.3119999999994</v>
      </c>
      <c r="Q15" s="52">
        <f>O15*0.7</f>
        <v>7560.7279999999992</v>
      </c>
    </row>
    <row r="16" spans="1:17" s="8" customFormat="1" x14ac:dyDescent="0.25">
      <c r="A16" s="43">
        <v>3</v>
      </c>
      <c r="B16" s="114" t="s">
        <v>161</v>
      </c>
      <c r="C16" s="45"/>
      <c r="D16" s="43"/>
      <c r="E16" s="74"/>
      <c r="F16" s="48"/>
      <c r="G16" s="52"/>
      <c r="H16" s="48"/>
      <c r="I16" s="48"/>
      <c r="J16" s="52"/>
      <c r="K16" s="52"/>
      <c r="L16" s="52"/>
      <c r="M16" s="52"/>
      <c r="N16" s="52"/>
      <c r="O16" s="52"/>
      <c r="P16" s="69"/>
      <c r="Q16" s="52"/>
    </row>
    <row r="17" spans="1:17" s="18" customFormat="1" ht="26.4" x14ac:dyDescent="0.25">
      <c r="A17" s="43">
        <v>4</v>
      </c>
      <c r="B17" s="115" t="s">
        <v>162</v>
      </c>
      <c r="C17" s="109" t="s">
        <v>20</v>
      </c>
      <c r="D17" s="54">
        <v>110</v>
      </c>
      <c r="E17" s="74">
        <v>0.17</v>
      </c>
      <c r="F17" s="48">
        <v>17</v>
      </c>
      <c r="G17" s="52">
        <f t="shared" si="0"/>
        <v>2.89</v>
      </c>
      <c r="H17" s="48">
        <v>5.16</v>
      </c>
      <c r="I17" s="48">
        <v>0.3</v>
      </c>
      <c r="J17" s="52">
        <f t="shared" si="1"/>
        <v>8.3500000000000014</v>
      </c>
      <c r="K17" s="52">
        <f t="shared" si="2"/>
        <v>18.7</v>
      </c>
      <c r="L17" s="52">
        <f t="shared" si="3"/>
        <v>317.89999999999998</v>
      </c>
      <c r="M17" s="52">
        <f t="shared" si="4"/>
        <v>567.6</v>
      </c>
      <c r="N17" s="52">
        <f t="shared" si="5"/>
        <v>33</v>
      </c>
      <c r="O17" s="52">
        <f t="shared" si="6"/>
        <v>918.5</v>
      </c>
      <c r="P17" s="52">
        <f>O17</f>
        <v>918.5</v>
      </c>
      <c r="Q17" s="52"/>
    </row>
    <row r="18" spans="1:17" s="18" customFormat="1" x14ac:dyDescent="0.25">
      <c r="A18" s="43">
        <v>5</v>
      </c>
      <c r="B18" s="115" t="s">
        <v>163</v>
      </c>
      <c r="C18" s="109" t="s">
        <v>164</v>
      </c>
      <c r="D18" s="54">
        <v>48</v>
      </c>
      <c r="E18" s="51">
        <v>0.22</v>
      </c>
      <c r="F18" s="48">
        <v>17</v>
      </c>
      <c r="G18" s="52">
        <f t="shared" si="0"/>
        <v>3.74</v>
      </c>
      <c r="H18" s="73">
        <v>9.5500000000000007</v>
      </c>
      <c r="I18" s="73">
        <v>0.38</v>
      </c>
      <c r="J18" s="52">
        <f t="shared" si="1"/>
        <v>13.670000000000002</v>
      </c>
      <c r="K18" s="52">
        <f t="shared" si="2"/>
        <v>10.56</v>
      </c>
      <c r="L18" s="52">
        <f t="shared" si="3"/>
        <v>179.52</v>
      </c>
      <c r="M18" s="52">
        <f t="shared" si="4"/>
        <v>458.4</v>
      </c>
      <c r="N18" s="52">
        <f t="shared" si="5"/>
        <v>18.239999999999998</v>
      </c>
      <c r="O18" s="52">
        <f t="shared" si="6"/>
        <v>656.16</v>
      </c>
      <c r="P18" s="52">
        <f t="shared" ref="P18:P25" si="7">O18</f>
        <v>656.16</v>
      </c>
      <c r="Q18" s="52"/>
    </row>
    <row r="19" spans="1:17" s="18" customFormat="1" x14ac:dyDescent="0.25">
      <c r="A19" s="43">
        <v>6</v>
      </c>
      <c r="B19" s="115" t="s">
        <v>165</v>
      </c>
      <c r="C19" s="109" t="s">
        <v>164</v>
      </c>
      <c r="D19" s="54">
        <v>8</v>
      </c>
      <c r="E19" s="74">
        <v>0.08</v>
      </c>
      <c r="F19" s="48">
        <v>17</v>
      </c>
      <c r="G19" s="52">
        <f t="shared" si="0"/>
        <v>1.36</v>
      </c>
      <c r="H19" s="48">
        <v>4.71</v>
      </c>
      <c r="I19" s="48">
        <v>0.15</v>
      </c>
      <c r="J19" s="52">
        <f t="shared" si="1"/>
        <v>6.2200000000000006</v>
      </c>
      <c r="K19" s="52">
        <f t="shared" si="2"/>
        <v>0.64</v>
      </c>
      <c r="L19" s="52">
        <f t="shared" si="3"/>
        <v>10.88</v>
      </c>
      <c r="M19" s="52">
        <f t="shared" si="4"/>
        <v>37.68</v>
      </c>
      <c r="N19" s="52">
        <f t="shared" si="5"/>
        <v>1.2</v>
      </c>
      <c r="O19" s="52">
        <f t="shared" si="6"/>
        <v>49.760000000000005</v>
      </c>
      <c r="P19" s="52">
        <f t="shared" si="7"/>
        <v>49.760000000000005</v>
      </c>
      <c r="Q19" s="52"/>
    </row>
    <row r="20" spans="1:17" s="18" customFormat="1" x14ac:dyDescent="0.25">
      <c r="A20" s="43">
        <v>7</v>
      </c>
      <c r="B20" s="115" t="s">
        <v>166</v>
      </c>
      <c r="C20" s="109" t="s">
        <v>164</v>
      </c>
      <c r="D20" s="54">
        <v>8</v>
      </c>
      <c r="E20" s="74">
        <v>0.01</v>
      </c>
      <c r="F20" s="48">
        <v>17</v>
      </c>
      <c r="G20" s="52">
        <f t="shared" si="0"/>
        <v>0.17</v>
      </c>
      <c r="H20" s="48">
        <v>2.16</v>
      </c>
      <c r="I20" s="48">
        <v>0.02</v>
      </c>
      <c r="J20" s="52">
        <f t="shared" si="1"/>
        <v>2.35</v>
      </c>
      <c r="K20" s="52">
        <f t="shared" si="2"/>
        <v>0.08</v>
      </c>
      <c r="L20" s="52">
        <f t="shared" si="3"/>
        <v>1.36</v>
      </c>
      <c r="M20" s="52">
        <f t="shared" si="4"/>
        <v>17.28</v>
      </c>
      <c r="N20" s="52">
        <f t="shared" si="5"/>
        <v>0.16</v>
      </c>
      <c r="O20" s="52">
        <f t="shared" si="6"/>
        <v>18.8</v>
      </c>
      <c r="P20" s="52">
        <f t="shared" si="7"/>
        <v>18.8</v>
      </c>
      <c r="Q20" s="52"/>
    </row>
    <row r="21" spans="1:17" s="18" customFormat="1" ht="26.4" x14ac:dyDescent="0.25">
      <c r="A21" s="43">
        <v>8</v>
      </c>
      <c r="B21" s="115" t="s">
        <v>167</v>
      </c>
      <c r="C21" s="109" t="s">
        <v>164</v>
      </c>
      <c r="D21" s="54">
        <v>8</v>
      </c>
      <c r="E21" s="74">
        <v>0.08</v>
      </c>
      <c r="F21" s="48">
        <v>17</v>
      </c>
      <c r="G21" s="52">
        <f t="shared" si="0"/>
        <v>1.36</v>
      </c>
      <c r="H21" s="48">
        <v>4.7699999999999996</v>
      </c>
      <c r="I21" s="48">
        <v>0.15</v>
      </c>
      <c r="J21" s="52">
        <f t="shared" si="1"/>
        <v>6.28</v>
      </c>
      <c r="K21" s="52">
        <f t="shared" si="2"/>
        <v>0.64</v>
      </c>
      <c r="L21" s="52">
        <f t="shared" si="3"/>
        <v>10.88</v>
      </c>
      <c r="M21" s="52">
        <f t="shared" si="4"/>
        <v>38.159999999999997</v>
      </c>
      <c r="N21" s="52">
        <f t="shared" si="5"/>
        <v>1.2</v>
      </c>
      <c r="O21" s="52">
        <f t="shared" si="6"/>
        <v>50.24</v>
      </c>
      <c r="P21" s="52">
        <f t="shared" si="7"/>
        <v>50.24</v>
      </c>
      <c r="Q21" s="52"/>
    </row>
    <row r="22" spans="1:17" s="18" customFormat="1" x14ac:dyDescent="0.25">
      <c r="A22" s="43">
        <v>9</v>
      </c>
      <c r="B22" s="115" t="s">
        <v>168</v>
      </c>
      <c r="C22" s="109" t="s">
        <v>164</v>
      </c>
      <c r="D22" s="54">
        <v>3</v>
      </c>
      <c r="E22" s="74">
        <v>0.24</v>
      </c>
      <c r="F22" s="48">
        <v>17</v>
      </c>
      <c r="G22" s="52">
        <f t="shared" si="0"/>
        <v>4.08</v>
      </c>
      <c r="H22" s="48">
        <v>8.24</v>
      </c>
      <c r="I22" s="48">
        <v>0.43</v>
      </c>
      <c r="J22" s="52">
        <f t="shared" si="1"/>
        <v>12.75</v>
      </c>
      <c r="K22" s="52">
        <f t="shared" si="2"/>
        <v>0.72</v>
      </c>
      <c r="L22" s="52">
        <f t="shared" si="3"/>
        <v>12.24</v>
      </c>
      <c r="M22" s="52">
        <f t="shared" si="4"/>
        <v>24.72</v>
      </c>
      <c r="N22" s="52">
        <f t="shared" si="5"/>
        <v>1.29</v>
      </c>
      <c r="O22" s="52">
        <f t="shared" si="6"/>
        <v>38.25</v>
      </c>
      <c r="P22" s="52">
        <f t="shared" si="7"/>
        <v>38.25</v>
      </c>
      <c r="Q22" s="52"/>
    </row>
    <row r="23" spans="1:17" s="18" customFormat="1" ht="26.4" x14ac:dyDescent="0.25">
      <c r="A23" s="43">
        <v>10</v>
      </c>
      <c r="B23" s="115" t="s">
        <v>169</v>
      </c>
      <c r="C23" s="109" t="s">
        <v>20</v>
      </c>
      <c r="D23" s="54">
        <v>3</v>
      </c>
      <c r="E23" s="74">
        <v>0.12</v>
      </c>
      <c r="F23" s="48">
        <v>17</v>
      </c>
      <c r="G23" s="52">
        <f t="shared" si="0"/>
        <v>2.04</v>
      </c>
      <c r="H23" s="48">
        <v>4.58</v>
      </c>
      <c r="I23" s="48">
        <v>0.22</v>
      </c>
      <c r="J23" s="52">
        <f t="shared" si="1"/>
        <v>6.84</v>
      </c>
      <c r="K23" s="52">
        <f t="shared" si="2"/>
        <v>0.36</v>
      </c>
      <c r="L23" s="52">
        <f t="shared" si="3"/>
        <v>6.12</v>
      </c>
      <c r="M23" s="52">
        <f t="shared" si="4"/>
        <v>13.74</v>
      </c>
      <c r="N23" s="52">
        <f t="shared" si="5"/>
        <v>0.66</v>
      </c>
      <c r="O23" s="52">
        <f t="shared" si="6"/>
        <v>20.52</v>
      </c>
      <c r="P23" s="52">
        <f t="shared" si="7"/>
        <v>20.52</v>
      </c>
      <c r="Q23" s="52"/>
    </row>
    <row r="24" spans="1:17" s="18" customFormat="1" ht="26.4" x14ac:dyDescent="0.25">
      <c r="A24" s="43">
        <v>11</v>
      </c>
      <c r="B24" s="115" t="s">
        <v>170</v>
      </c>
      <c r="C24" s="109" t="s">
        <v>156</v>
      </c>
      <c r="D24" s="54">
        <v>1</v>
      </c>
      <c r="E24" s="74">
        <v>19.149999999999999</v>
      </c>
      <c r="F24" s="48">
        <v>17</v>
      </c>
      <c r="G24" s="52">
        <f t="shared" si="0"/>
        <v>325.55</v>
      </c>
      <c r="H24" s="48">
        <v>6911.7</v>
      </c>
      <c r="I24" s="48">
        <v>34.04</v>
      </c>
      <c r="J24" s="52">
        <f t="shared" si="1"/>
        <v>7271.29</v>
      </c>
      <c r="K24" s="52">
        <f t="shared" si="2"/>
        <v>19.149999999999999</v>
      </c>
      <c r="L24" s="52">
        <f t="shared" si="3"/>
        <v>325.55</v>
      </c>
      <c r="M24" s="52">
        <f t="shared" si="4"/>
        <v>6911.7</v>
      </c>
      <c r="N24" s="52">
        <f t="shared" si="5"/>
        <v>34.04</v>
      </c>
      <c r="O24" s="52">
        <f t="shared" si="6"/>
        <v>7271.29</v>
      </c>
      <c r="P24" s="52">
        <f t="shared" si="7"/>
        <v>7271.29</v>
      </c>
      <c r="Q24" s="52"/>
    </row>
    <row r="25" spans="1:17" s="18" customFormat="1" ht="26.4" x14ac:dyDescent="0.25">
      <c r="A25" s="43">
        <v>12</v>
      </c>
      <c r="B25" s="115" t="s">
        <v>171</v>
      </c>
      <c r="C25" s="109" t="s">
        <v>156</v>
      </c>
      <c r="D25" s="54">
        <v>1</v>
      </c>
      <c r="E25" s="74">
        <v>9.58</v>
      </c>
      <c r="F25" s="48">
        <v>17</v>
      </c>
      <c r="G25" s="52">
        <f t="shared" si="0"/>
        <v>162.86000000000001</v>
      </c>
      <c r="H25" s="48">
        <v>495.94</v>
      </c>
      <c r="I25" s="48">
        <v>17.02</v>
      </c>
      <c r="J25" s="52">
        <f t="shared" si="1"/>
        <v>675.81999999999994</v>
      </c>
      <c r="K25" s="52">
        <f t="shared" si="2"/>
        <v>9.58</v>
      </c>
      <c r="L25" s="52">
        <f t="shared" si="3"/>
        <v>162.86000000000001</v>
      </c>
      <c r="M25" s="52">
        <f t="shared" si="4"/>
        <v>495.94</v>
      </c>
      <c r="N25" s="52">
        <f t="shared" si="5"/>
        <v>17.02</v>
      </c>
      <c r="O25" s="52">
        <f t="shared" si="6"/>
        <v>675.81999999999994</v>
      </c>
      <c r="P25" s="52">
        <f t="shared" si="7"/>
        <v>675.81999999999994</v>
      </c>
      <c r="Q25" s="52"/>
    </row>
    <row r="26" spans="1:17" s="18" customFormat="1" x14ac:dyDescent="0.25">
      <c r="A26" s="43">
        <v>13</v>
      </c>
      <c r="B26" s="38"/>
      <c r="C26" s="45"/>
      <c r="D26" s="43"/>
      <c r="E26" s="74"/>
      <c r="F26" s="48"/>
      <c r="G26" s="52"/>
      <c r="H26" s="48"/>
      <c r="I26" s="48"/>
      <c r="J26" s="52"/>
      <c r="K26" s="52"/>
      <c r="L26" s="52"/>
      <c r="M26" s="52"/>
      <c r="N26" s="52"/>
      <c r="O26" s="52"/>
      <c r="P26" s="52"/>
      <c r="Q26" s="52"/>
    </row>
    <row r="27" spans="1:17" s="18" customFormat="1" ht="26.4" x14ac:dyDescent="0.25">
      <c r="A27" s="43">
        <v>14</v>
      </c>
      <c r="B27" s="116" t="s">
        <v>172</v>
      </c>
      <c r="C27" s="109"/>
      <c r="D27" s="54"/>
      <c r="E27" s="74"/>
      <c r="F27" s="48"/>
      <c r="G27" s="52"/>
      <c r="H27" s="48"/>
      <c r="I27" s="48"/>
      <c r="J27" s="52"/>
      <c r="K27" s="52"/>
      <c r="L27" s="52"/>
      <c r="M27" s="52"/>
      <c r="N27" s="52"/>
      <c r="O27" s="52"/>
      <c r="P27" s="52"/>
      <c r="Q27" s="52"/>
    </row>
    <row r="28" spans="1:17" s="18" customFormat="1" ht="17.399999999999999" customHeight="1" x14ac:dyDescent="0.25">
      <c r="A28" s="43">
        <v>15</v>
      </c>
      <c r="B28" s="115" t="s">
        <v>173</v>
      </c>
      <c r="C28" s="109" t="s">
        <v>174</v>
      </c>
      <c r="D28" s="54">
        <v>1</v>
      </c>
      <c r="E28" s="74">
        <v>2.39</v>
      </c>
      <c r="F28" s="48">
        <v>17</v>
      </c>
      <c r="G28" s="52">
        <f t="shared" si="0"/>
        <v>40.630000000000003</v>
      </c>
      <c r="H28" s="48">
        <v>305.54000000000002</v>
      </c>
      <c r="I28" s="48">
        <v>2.13</v>
      </c>
      <c r="J28" s="52">
        <f t="shared" si="1"/>
        <v>348.3</v>
      </c>
      <c r="K28" s="52">
        <f t="shared" si="2"/>
        <v>2.39</v>
      </c>
      <c r="L28" s="52">
        <f t="shared" si="3"/>
        <v>40.630000000000003</v>
      </c>
      <c r="M28" s="52">
        <f t="shared" si="4"/>
        <v>305.54000000000002</v>
      </c>
      <c r="N28" s="52">
        <f t="shared" si="5"/>
        <v>2.13</v>
      </c>
      <c r="O28" s="52">
        <f t="shared" si="6"/>
        <v>348.3</v>
      </c>
      <c r="P28" s="52"/>
      <c r="Q28" s="52">
        <f t="shared" ref="Q28:Q43" si="8">O28</f>
        <v>348.3</v>
      </c>
    </row>
    <row r="29" spans="1:17" s="18" customFormat="1" ht="26.4" x14ac:dyDescent="0.25">
      <c r="A29" s="43">
        <v>16</v>
      </c>
      <c r="B29" s="115" t="s">
        <v>175</v>
      </c>
      <c r="C29" s="109" t="s">
        <v>174</v>
      </c>
      <c r="D29" s="54">
        <v>82</v>
      </c>
      <c r="E29" s="74">
        <v>0.36</v>
      </c>
      <c r="F29" s="48">
        <v>17</v>
      </c>
      <c r="G29" s="52">
        <f t="shared" si="0"/>
        <v>6.12</v>
      </c>
      <c r="H29" s="48">
        <v>33.22</v>
      </c>
      <c r="I29" s="48">
        <v>0.32</v>
      </c>
      <c r="J29" s="52">
        <f t="shared" si="1"/>
        <v>39.659999999999997</v>
      </c>
      <c r="K29" s="52">
        <f t="shared" si="2"/>
        <v>29.52</v>
      </c>
      <c r="L29" s="52">
        <f t="shared" si="3"/>
        <v>501.84</v>
      </c>
      <c r="M29" s="52">
        <f t="shared" si="4"/>
        <v>2724.04</v>
      </c>
      <c r="N29" s="52">
        <f t="shared" si="5"/>
        <v>26.24</v>
      </c>
      <c r="O29" s="52">
        <f t="shared" si="6"/>
        <v>3252.12</v>
      </c>
      <c r="P29" s="52"/>
      <c r="Q29" s="52">
        <f t="shared" si="8"/>
        <v>3252.12</v>
      </c>
    </row>
    <row r="30" spans="1:17" s="18" customFormat="1" x14ac:dyDescent="0.25">
      <c r="A30" s="43">
        <v>17</v>
      </c>
      <c r="B30" s="115" t="s">
        <v>176</v>
      </c>
      <c r="C30" s="109" t="s">
        <v>174</v>
      </c>
      <c r="D30" s="54">
        <v>41</v>
      </c>
      <c r="E30" s="74">
        <v>0.3</v>
      </c>
      <c r="F30" s="48">
        <v>17</v>
      </c>
      <c r="G30" s="52">
        <f t="shared" si="0"/>
        <v>5.0999999999999996</v>
      </c>
      <c r="H30" s="48">
        <v>1.8</v>
      </c>
      <c r="I30" s="48">
        <v>0.26</v>
      </c>
      <c r="J30" s="52">
        <f t="shared" si="1"/>
        <v>7.1599999999999993</v>
      </c>
      <c r="K30" s="52">
        <f t="shared" si="2"/>
        <v>12.3</v>
      </c>
      <c r="L30" s="52">
        <f t="shared" si="3"/>
        <v>209.1</v>
      </c>
      <c r="M30" s="52">
        <f t="shared" si="4"/>
        <v>73.8</v>
      </c>
      <c r="N30" s="52">
        <f t="shared" si="5"/>
        <v>10.66</v>
      </c>
      <c r="O30" s="52">
        <f t="shared" si="6"/>
        <v>293.56</v>
      </c>
      <c r="P30" s="52"/>
      <c r="Q30" s="52">
        <f t="shared" si="8"/>
        <v>293.56</v>
      </c>
    </row>
    <row r="31" spans="1:17" s="18" customFormat="1" x14ac:dyDescent="0.25">
      <c r="A31" s="43">
        <v>18</v>
      </c>
      <c r="B31" s="115" t="s">
        <v>177</v>
      </c>
      <c r="C31" s="109" t="s">
        <v>174</v>
      </c>
      <c r="D31" s="54">
        <v>82</v>
      </c>
      <c r="E31" s="74">
        <v>0.54</v>
      </c>
      <c r="F31" s="48">
        <v>17</v>
      </c>
      <c r="G31" s="52">
        <f t="shared" si="0"/>
        <v>9.18</v>
      </c>
      <c r="H31" s="48">
        <v>4.6399999999999997</v>
      </c>
      <c r="I31" s="48">
        <v>0.48</v>
      </c>
      <c r="J31" s="52">
        <f t="shared" si="1"/>
        <v>14.3</v>
      </c>
      <c r="K31" s="52">
        <f t="shared" si="2"/>
        <v>44.28</v>
      </c>
      <c r="L31" s="52">
        <f t="shared" si="3"/>
        <v>752.76</v>
      </c>
      <c r="M31" s="52">
        <f t="shared" si="4"/>
        <v>380.48</v>
      </c>
      <c r="N31" s="52">
        <f t="shared" si="5"/>
        <v>39.36</v>
      </c>
      <c r="O31" s="52">
        <f t="shared" si="6"/>
        <v>1172.5999999999999</v>
      </c>
      <c r="P31" s="52"/>
      <c r="Q31" s="52">
        <f t="shared" si="8"/>
        <v>1172.5999999999999</v>
      </c>
    </row>
    <row r="32" spans="1:17" s="18" customFormat="1" ht="39.6" x14ac:dyDescent="0.25">
      <c r="A32" s="43">
        <v>19</v>
      </c>
      <c r="B32" s="115" t="s">
        <v>178</v>
      </c>
      <c r="C32" s="109" t="s">
        <v>156</v>
      </c>
      <c r="D32" s="54">
        <v>4</v>
      </c>
      <c r="E32" s="74">
        <v>0.9</v>
      </c>
      <c r="F32" s="48">
        <v>17</v>
      </c>
      <c r="G32" s="52">
        <f t="shared" si="0"/>
        <v>15.3</v>
      </c>
      <c r="H32" s="48">
        <v>58.98</v>
      </c>
      <c r="I32" s="48">
        <v>0.79</v>
      </c>
      <c r="J32" s="52">
        <f t="shared" si="1"/>
        <v>75.070000000000007</v>
      </c>
      <c r="K32" s="52">
        <f t="shared" si="2"/>
        <v>3.6</v>
      </c>
      <c r="L32" s="52">
        <f t="shared" si="3"/>
        <v>61.2</v>
      </c>
      <c r="M32" s="52">
        <f t="shared" si="4"/>
        <v>235.92</v>
      </c>
      <c r="N32" s="52">
        <f t="shared" si="5"/>
        <v>3.16</v>
      </c>
      <c r="O32" s="52">
        <f t="shared" si="6"/>
        <v>300.28000000000003</v>
      </c>
      <c r="P32" s="52"/>
      <c r="Q32" s="52">
        <f t="shared" si="8"/>
        <v>300.28000000000003</v>
      </c>
    </row>
    <row r="33" spans="1:17" s="18" customFormat="1" ht="26.4" x14ac:dyDescent="0.25">
      <c r="A33" s="43">
        <v>20</v>
      </c>
      <c r="B33" s="115" t="s">
        <v>179</v>
      </c>
      <c r="C33" s="109" t="s">
        <v>156</v>
      </c>
      <c r="D33" s="54">
        <v>3</v>
      </c>
      <c r="E33" s="74">
        <v>0.96</v>
      </c>
      <c r="F33" s="48">
        <v>17</v>
      </c>
      <c r="G33" s="52">
        <f t="shared" si="0"/>
        <v>16.32</v>
      </c>
      <c r="H33" s="48">
        <v>51.76</v>
      </c>
      <c r="I33" s="48">
        <v>0.85</v>
      </c>
      <c r="J33" s="52">
        <f t="shared" si="1"/>
        <v>68.929999999999993</v>
      </c>
      <c r="K33" s="52">
        <f t="shared" si="2"/>
        <v>2.88</v>
      </c>
      <c r="L33" s="52">
        <f t="shared" si="3"/>
        <v>48.96</v>
      </c>
      <c r="M33" s="52">
        <f t="shared" si="4"/>
        <v>155.28</v>
      </c>
      <c r="N33" s="52">
        <f t="shared" si="5"/>
        <v>2.5499999999999998</v>
      </c>
      <c r="O33" s="52">
        <f t="shared" si="6"/>
        <v>206.79000000000002</v>
      </c>
      <c r="P33" s="52"/>
      <c r="Q33" s="52">
        <f t="shared" si="8"/>
        <v>206.79000000000002</v>
      </c>
    </row>
    <row r="34" spans="1:17" s="18" customFormat="1" x14ac:dyDescent="0.25">
      <c r="A34" s="43">
        <v>21</v>
      </c>
      <c r="B34" s="115" t="s">
        <v>180</v>
      </c>
      <c r="C34" s="109" t="s">
        <v>174</v>
      </c>
      <c r="D34" s="54">
        <v>82</v>
      </c>
      <c r="E34" s="74">
        <v>0.04</v>
      </c>
      <c r="F34" s="48">
        <v>17</v>
      </c>
      <c r="G34" s="52">
        <f t="shared" si="0"/>
        <v>0.68</v>
      </c>
      <c r="H34" s="48">
        <v>0.94</v>
      </c>
      <c r="I34" s="48">
        <v>0.03</v>
      </c>
      <c r="J34" s="52">
        <f t="shared" si="1"/>
        <v>1.6500000000000001</v>
      </c>
      <c r="K34" s="52">
        <f t="shared" si="2"/>
        <v>3.28</v>
      </c>
      <c r="L34" s="52">
        <f t="shared" si="3"/>
        <v>55.76</v>
      </c>
      <c r="M34" s="52">
        <f t="shared" si="4"/>
        <v>77.08</v>
      </c>
      <c r="N34" s="52">
        <f t="shared" si="5"/>
        <v>2.46</v>
      </c>
      <c r="O34" s="52">
        <f t="shared" si="6"/>
        <v>135.30000000000001</v>
      </c>
      <c r="P34" s="52"/>
      <c r="Q34" s="52">
        <f t="shared" si="8"/>
        <v>135.30000000000001</v>
      </c>
    </row>
    <row r="35" spans="1:17" s="18" customFormat="1" ht="26.4" x14ac:dyDescent="0.25">
      <c r="A35" s="43">
        <v>22</v>
      </c>
      <c r="B35" s="115" t="s">
        <v>181</v>
      </c>
      <c r="C35" s="109" t="s">
        <v>20</v>
      </c>
      <c r="D35" s="54">
        <v>980</v>
      </c>
      <c r="E35" s="74">
        <v>0.04</v>
      </c>
      <c r="F35" s="48">
        <v>17</v>
      </c>
      <c r="G35" s="52">
        <f t="shared" si="0"/>
        <v>0.68</v>
      </c>
      <c r="H35" s="48">
        <v>0.5</v>
      </c>
      <c r="I35" s="48">
        <v>0.03</v>
      </c>
      <c r="J35" s="52">
        <f t="shared" si="1"/>
        <v>1.2100000000000002</v>
      </c>
      <c r="K35" s="52">
        <f t="shared" si="2"/>
        <v>39.200000000000003</v>
      </c>
      <c r="L35" s="52">
        <f t="shared" si="3"/>
        <v>666.4</v>
      </c>
      <c r="M35" s="52">
        <f t="shared" si="4"/>
        <v>490</v>
      </c>
      <c r="N35" s="52">
        <f t="shared" si="5"/>
        <v>29.4</v>
      </c>
      <c r="O35" s="52">
        <f t="shared" si="6"/>
        <v>1185.8000000000002</v>
      </c>
      <c r="P35" s="52">
        <f>O35</f>
        <v>1185.8000000000002</v>
      </c>
      <c r="Q35" s="52"/>
    </row>
    <row r="36" spans="1:17" s="8" customFormat="1" ht="26.4" x14ac:dyDescent="0.25">
      <c r="A36" s="43">
        <v>23</v>
      </c>
      <c r="B36" s="53" t="s">
        <v>182</v>
      </c>
      <c r="C36" s="109" t="s">
        <v>156</v>
      </c>
      <c r="D36" s="54">
        <v>1</v>
      </c>
      <c r="E36" s="74">
        <v>9.58</v>
      </c>
      <c r="F36" s="48">
        <v>17</v>
      </c>
      <c r="G36" s="52">
        <f t="shared" si="0"/>
        <v>162.86000000000001</v>
      </c>
      <c r="H36" s="48">
        <v>0</v>
      </c>
      <c r="I36" s="48">
        <v>8.51</v>
      </c>
      <c r="J36" s="52">
        <f t="shared" si="1"/>
        <v>171.37</v>
      </c>
      <c r="K36" s="52">
        <f t="shared" si="2"/>
        <v>9.58</v>
      </c>
      <c r="L36" s="52">
        <f t="shared" si="3"/>
        <v>162.86000000000001</v>
      </c>
      <c r="M36" s="52">
        <f t="shared" si="4"/>
        <v>0</v>
      </c>
      <c r="N36" s="52">
        <f t="shared" si="5"/>
        <v>8.51</v>
      </c>
      <c r="O36" s="52">
        <f t="shared" si="6"/>
        <v>171.37</v>
      </c>
      <c r="P36" s="52">
        <f t="shared" ref="P36:P37" si="9">O36</f>
        <v>171.37</v>
      </c>
      <c r="Q36" s="52"/>
    </row>
    <row r="37" spans="1:17" s="18" customFormat="1" x14ac:dyDescent="0.25">
      <c r="A37" s="43">
        <v>24</v>
      </c>
      <c r="B37" s="115" t="s">
        <v>183</v>
      </c>
      <c r="C37" s="109" t="s">
        <v>156</v>
      </c>
      <c r="D37" s="54">
        <v>1</v>
      </c>
      <c r="E37" s="74">
        <v>4.79</v>
      </c>
      <c r="F37" s="48">
        <v>17</v>
      </c>
      <c r="G37" s="52">
        <f t="shared" si="0"/>
        <v>81.430000000000007</v>
      </c>
      <c r="H37" s="48">
        <v>0</v>
      </c>
      <c r="I37" s="48">
        <v>0</v>
      </c>
      <c r="J37" s="52">
        <f t="shared" si="1"/>
        <v>81.430000000000007</v>
      </c>
      <c r="K37" s="52">
        <f t="shared" si="2"/>
        <v>4.79</v>
      </c>
      <c r="L37" s="52">
        <f t="shared" si="3"/>
        <v>81.430000000000007</v>
      </c>
      <c r="M37" s="52">
        <f t="shared" si="4"/>
        <v>0</v>
      </c>
      <c r="N37" s="52">
        <f t="shared" si="5"/>
        <v>0</v>
      </c>
      <c r="O37" s="52">
        <f t="shared" si="6"/>
        <v>81.430000000000007</v>
      </c>
      <c r="P37" s="52">
        <f t="shared" si="9"/>
        <v>81.430000000000007</v>
      </c>
      <c r="Q37" s="52"/>
    </row>
    <row r="38" spans="1:17" s="18" customFormat="1" ht="52.8" x14ac:dyDescent="0.25">
      <c r="A38" s="43">
        <v>25</v>
      </c>
      <c r="B38" s="115" t="s">
        <v>184</v>
      </c>
      <c r="C38" s="109" t="s">
        <v>156</v>
      </c>
      <c r="D38" s="54">
        <v>1</v>
      </c>
      <c r="E38" s="74">
        <v>5.99</v>
      </c>
      <c r="F38" s="48">
        <v>17</v>
      </c>
      <c r="G38" s="52">
        <f t="shared" si="0"/>
        <v>101.83</v>
      </c>
      <c r="H38" s="48">
        <v>1076.69</v>
      </c>
      <c r="I38" s="48">
        <v>5.32</v>
      </c>
      <c r="J38" s="52">
        <f t="shared" si="1"/>
        <v>1183.8399999999999</v>
      </c>
      <c r="K38" s="52">
        <f t="shared" si="2"/>
        <v>5.99</v>
      </c>
      <c r="L38" s="52">
        <f t="shared" si="3"/>
        <v>101.83</v>
      </c>
      <c r="M38" s="52">
        <f t="shared" si="4"/>
        <v>1076.69</v>
      </c>
      <c r="N38" s="52">
        <f t="shared" si="5"/>
        <v>5.32</v>
      </c>
      <c r="O38" s="52">
        <f t="shared" si="6"/>
        <v>1183.8399999999999</v>
      </c>
      <c r="P38" s="52">
        <f>O38</f>
        <v>1183.8399999999999</v>
      </c>
      <c r="Q38" s="52"/>
    </row>
    <row r="39" spans="1:17" s="18" customFormat="1" x14ac:dyDescent="0.25">
      <c r="A39" s="43">
        <v>26</v>
      </c>
      <c r="B39" s="116" t="s">
        <v>185</v>
      </c>
      <c r="C39" s="109"/>
      <c r="D39" s="54"/>
      <c r="E39" s="74"/>
      <c r="F39" s="48"/>
      <c r="G39" s="52"/>
      <c r="H39" s="48"/>
      <c r="I39" s="48"/>
      <c r="J39" s="52"/>
      <c r="K39" s="52"/>
      <c r="L39" s="52"/>
      <c r="M39" s="52"/>
      <c r="N39" s="52"/>
      <c r="O39" s="52"/>
      <c r="P39" s="52"/>
      <c r="Q39" s="52">
        <f t="shared" si="8"/>
        <v>0</v>
      </c>
    </row>
    <row r="40" spans="1:17" s="18" customFormat="1" ht="26.4" x14ac:dyDescent="0.25">
      <c r="A40" s="43">
        <v>27</v>
      </c>
      <c r="B40" s="117" t="s">
        <v>186</v>
      </c>
      <c r="C40" s="118" t="s">
        <v>156</v>
      </c>
      <c r="D40" s="120">
        <v>1</v>
      </c>
      <c r="E40" s="74">
        <v>2.39</v>
      </c>
      <c r="F40" s="48">
        <v>17</v>
      </c>
      <c r="G40" s="52">
        <f t="shared" si="0"/>
        <v>40.630000000000003</v>
      </c>
      <c r="H40" s="48">
        <v>990.03</v>
      </c>
      <c r="I40" s="48">
        <v>2.13</v>
      </c>
      <c r="J40" s="52">
        <f t="shared" si="1"/>
        <v>1032.7900000000002</v>
      </c>
      <c r="K40" s="52">
        <f t="shared" si="2"/>
        <v>2.39</v>
      </c>
      <c r="L40" s="52">
        <f t="shared" si="3"/>
        <v>40.630000000000003</v>
      </c>
      <c r="M40" s="52">
        <f t="shared" si="4"/>
        <v>990.03</v>
      </c>
      <c r="N40" s="52">
        <f t="shared" si="5"/>
        <v>2.13</v>
      </c>
      <c r="O40" s="52">
        <f t="shared" si="6"/>
        <v>1032.7900000000002</v>
      </c>
      <c r="P40" s="52"/>
      <c r="Q40" s="52">
        <f t="shared" si="8"/>
        <v>1032.7900000000002</v>
      </c>
    </row>
    <row r="41" spans="1:17" s="18" customFormat="1" x14ac:dyDescent="0.25">
      <c r="A41" s="43">
        <v>28</v>
      </c>
      <c r="B41" s="117" t="s">
        <v>187</v>
      </c>
      <c r="C41" s="118" t="s">
        <v>156</v>
      </c>
      <c r="D41" s="120">
        <v>1</v>
      </c>
      <c r="E41" s="74">
        <v>2.39</v>
      </c>
      <c r="F41" s="48">
        <v>17</v>
      </c>
      <c r="G41" s="52">
        <f t="shared" si="0"/>
        <v>40.630000000000003</v>
      </c>
      <c r="H41" s="48">
        <v>1343.62</v>
      </c>
      <c r="I41" s="48">
        <v>2.13</v>
      </c>
      <c r="J41" s="52">
        <f t="shared" si="1"/>
        <v>1386.38</v>
      </c>
      <c r="K41" s="52">
        <f t="shared" si="2"/>
        <v>2.39</v>
      </c>
      <c r="L41" s="52">
        <f t="shared" si="3"/>
        <v>40.630000000000003</v>
      </c>
      <c r="M41" s="52">
        <f t="shared" si="4"/>
        <v>1343.62</v>
      </c>
      <c r="N41" s="52">
        <f t="shared" si="5"/>
        <v>2.13</v>
      </c>
      <c r="O41" s="52">
        <f t="shared" si="6"/>
        <v>1386.38</v>
      </c>
      <c r="P41" s="52"/>
      <c r="Q41" s="52">
        <f t="shared" si="8"/>
        <v>1386.38</v>
      </c>
    </row>
    <row r="42" spans="1:17" s="18" customFormat="1" ht="28.65" customHeight="1" x14ac:dyDescent="0.25">
      <c r="A42" s="43">
        <v>29</v>
      </c>
      <c r="B42" s="117" t="s">
        <v>188</v>
      </c>
      <c r="C42" s="118" t="s">
        <v>174</v>
      </c>
      <c r="D42" s="120">
        <v>41</v>
      </c>
      <c r="E42" s="74">
        <v>1.08</v>
      </c>
      <c r="F42" s="48">
        <v>17</v>
      </c>
      <c r="G42" s="52">
        <f t="shared" si="0"/>
        <v>18.36</v>
      </c>
      <c r="H42" s="48">
        <v>29.56</v>
      </c>
      <c r="I42" s="48">
        <v>0.95</v>
      </c>
      <c r="J42" s="52">
        <f t="shared" si="1"/>
        <v>48.870000000000005</v>
      </c>
      <c r="K42" s="52">
        <f t="shared" si="2"/>
        <v>44.28</v>
      </c>
      <c r="L42" s="52">
        <f t="shared" si="3"/>
        <v>752.76</v>
      </c>
      <c r="M42" s="52">
        <f t="shared" si="4"/>
        <v>1211.96</v>
      </c>
      <c r="N42" s="52">
        <f t="shared" si="5"/>
        <v>38.950000000000003</v>
      </c>
      <c r="O42" s="52">
        <f t="shared" si="6"/>
        <v>2003.67</v>
      </c>
      <c r="P42" s="52"/>
      <c r="Q42" s="52">
        <f t="shared" si="8"/>
        <v>2003.67</v>
      </c>
    </row>
    <row r="43" spans="1:17" s="18" customFormat="1" x14ac:dyDescent="0.25">
      <c r="A43" s="43">
        <v>30</v>
      </c>
      <c r="B43" s="117" t="s">
        <v>189</v>
      </c>
      <c r="C43" s="118" t="s">
        <v>174</v>
      </c>
      <c r="D43" s="120">
        <v>2</v>
      </c>
      <c r="E43" s="74">
        <v>0.6</v>
      </c>
      <c r="F43" s="48">
        <v>17</v>
      </c>
      <c r="G43" s="52">
        <f t="shared" si="0"/>
        <v>10.199999999999999</v>
      </c>
      <c r="H43" s="48">
        <v>81.93</v>
      </c>
      <c r="I43" s="48">
        <v>0.53</v>
      </c>
      <c r="J43" s="52">
        <f t="shared" si="1"/>
        <v>92.660000000000011</v>
      </c>
      <c r="K43" s="52">
        <f t="shared" si="2"/>
        <v>1.2</v>
      </c>
      <c r="L43" s="52">
        <f t="shared" si="3"/>
        <v>20.399999999999999</v>
      </c>
      <c r="M43" s="52">
        <f t="shared" si="4"/>
        <v>163.86</v>
      </c>
      <c r="N43" s="52">
        <f t="shared" si="5"/>
        <v>1.06</v>
      </c>
      <c r="O43" s="52">
        <f t="shared" si="6"/>
        <v>185.32000000000002</v>
      </c>
      <c r="P43" s="52"/>
      <c r="Q43" s="52">
        <f t="shared" si="8"/>
        <v>185.32000000000002</v>
      </c>
    </row>
    <row r="44" spans="1:17" s="18" customFormat="1" x14ac:dyDescent="0.25">
      <c r="A44" s="43">
        <v>31</v>
      </c>
      <c r="B44" s="117" t="s">
        <v>190</v>
      </c>
      <c r="C44" s="118" t="s">
        <v>20</v>
      </c>
      <c r="D44" s="120">
        <v>700</v>
      </c>
      <c r="E44" s="74">
        <v>0.04</v>
      </c>
      <c r="F44" s="48">
        <v>17</v>
      </c>
      <c r="G44" s="52">
        <f t="shared" si="0"/>
        <v>0.68</v>
      </c>
      <c r="H44" s="48">
        <v>0.5</v>
      </c>
      <c r="I44" s="48">
        <v>0.03</v>
      </c>
      <c r="J44" s="52">
        <f t="shared" si="1"/>
        <v>1.2100000000000002</v>
      </c>
      <c r="K44" s="52">
        <f t="shared" si="2"/>
        <v>28</v>
      </c>
      <c r="L44" s="52">
        <f t="shared" si="3"/>
        <v>476</v>
      </c>
      <c r="M44" s="52">
        <f t="shared" si="4"/>
        <v>350</v>
      </c>
      <c r="N44" s="52">
        <f t="shared" si="5"/>
        <v>21</v>
      </c>
      <c r="O44" s="52">
        <f t="shared" si="6"/>
        <v>847</v>
      </c>
      <c r="P44" s="52">
        <f>O44</f>
        <v>847</v>
      </c>
      <c r="Q44" s="52"/>
    </row>
    <row r="45" spans="1:17" s="18" customFormat="1" ht="26.4" x14ac:dyDescent="0.25">
      <c r="A45" s="43">
        <v>32</v>
      </c>
      <c r="B45" s="119" t="s">
        <v>182</v>
      </c>
      <c r="C45" s="118" t="s">
        <v>156</v>
      </c>
      <c r="D45" s="120">
        <v>1</v>
      </c>
      <c r="E45" s="74">
        <v>9.58</v>
      </c>
      <c r="F45" s="48">
        <v>17</v>
      </c>
      <c r="G45" s="52">
        <f t="shared" si="0"/>
        <v>162.86000000000001</v>
      </c>
      <c r="H45" s="48">
        <v>0</v>
      </c>
      <c r="I45" s="48">
        <v>8.51</v>
      </c>
      <c r="J45" s="52">
        <f t="shared" si="1"/>
        <v>171.37</v>
      </c>
      <c r="K45" s="52">
        <f t="shared" si="2"/>
        <v>9.58</v>
      </c>
      <c r="L45" s="52">
        <f t="shared" si="3"/>
        <v>162.86000000000001</v>
      </c>
      <c r="M45" s="52">
        <f t="shared" si="4"/>
        <v>0</v>
      </c>
      <c r="N45" s="52">
        <f t="shared" si="5"/>
        <v>8.51</v>
      </c>
      <c r="O45" s="52">
        <f t="shared" si="6"/>
        <v>171.37</v>
      </c>
      <c r="P45" s="52">
        <f t="shared" ref="P45:P47" si="10">O45</f>
        <v>171.37</v>
      </c>
      <c r="Q45" s="52"/>
    </row>
    <row r="46" spans="1:17" s="18" customFormat="1" x14ac:dyDescent="0.25">
      <c r="A46" s="43">
        <v>33</v>
      </c>
      <c r="B46" s="117" t="s">
        <v>183</v>
      </c>
      <c r="C46" s="118" t="s">
        <v>156</v>
      </c>
      <c r="D46" s="120">
        <v>1</v>
      </c>
      <c r="E46" s="74">
        <v>4.79</v>
      </c>
      <c r="F46" s="48">
        <v>17</v>
      </c>
      <c r="G46" s="52">
        <f t="shared" si="0"/>
        <v>81.430000000000007</v>
      </c>
      <c r="H46" s="48">
        <v>0</v>
      </c>
      <c r="I46" s="48">
        <v>0</v>
      </c>
      <c r="J46" s="52">
        <f t="shared" si="1"/>
        <v>81.430000000000007</v>
      </c>
      <c r="K46" s="52">
        <f t="shared" si="2"/>
        <v>4.79</v>
      </c>
      <c r="L46" s="52">
        <f t="shared" si="3"/>
        <v>81.430000000000007</v>
      </c>
      <c r="M46" s="52">
        <f t="shared" si="4"/>
        <v>0</v>
      </c>
      <c r="N46" s="52">
        <f t="shared" si="5"/>
        <v>0</v>
      </c>
      <c r="O46" s="52">
        <f t="shared" si="6"/>
        <v>81.430000000000007</v>
      </c>
      <c r="P46" s="52">
        <f t="shared" si="10"/>
        <v>81.430000000000007</v>
      </c>
      <c r="Q46" s="52"/>
    </row>
    <row r="47" spans="1:17" s="18" customFormat="1" ht="52.8" x14ac:dyDescent="0.25">
      <c r="A47" s="43">
        <v>34</v>
      </c>
      <c r="B47" s="117" t="s">
        <v>184</v>
      </c>
      <c r="C47" s="118" t="s">
        <v>156</v>
      </c>
      <c r="D47" s="120">
        <v>1</v>
      </c>
      <c r="E47" s="74">
        <v>5.39</v>
      </c>
      <c r="F47" s="48">
        <v>17</v>
      </c>
      <c r="G47" s="52">
        <f t="shared" si="0"/>
        <v>91.63</v>
      </c>
      <c r="H47" s="48">
        <v>889.78</v>
      </c>
      <c r="I47" s="48">
        <v>4.78</v>
      </c>
      <c r="J47" s="52">
        <f t="shared" si="1"/>
        <v>986.18999999999994</v>
      </c>
      <c r="K47" s="52">
        <f t="shared" si="2"/>
        <v>5.39</v>
      </c>
      <c r="L47" s="52">
        <f t="shared" si="3"/>
        <v>91.63</v>
      </c>
      <c r="M47" s="52">
        <f t="shared" si="4"/>
        <v>889.78</v>
      </c>
      <c r="N47" s="52">
        <f t="shared" si="5"/>
        <v>4.78</v>
      </c>
      <c r="O47" s="52">
        <f t="shared" si="6"/>
        <v>986.18999999999994</v>
      </c>
      <c r="P47" s="52">
        <f t="shared" si="10"/>
        <v>986.18999999999994</v>
      </c>
      <c r="Q47" s="52"/>
    </row>
    <row r="48" spans="1:17" s="11" customFormat="1" x14ac:dyDescent="0.25">
      <c r="A48" s="57"/>
      <c r="B48" s="58"/>
      <c r="C48" s="59"/>
      <c r="D48" s="57"/>
      <c r="E48" s="57"/>
      <c r="F48" s="60"/>
      <c r="G48" s="61"/>
      <c r="H48" s="61"/>
      <c r="I48" s="61"/>
      <c r="J48" s="61"/>
      <c r="K48" s="61"/>
      <c r="L48" s="61"/>
      <c r="M48" s="61"/>
      <c r="N48" s="61"/>
      <c r="O48" s="62"/>
      <c r="P48" s="62"/>
      <c r="Q48" s="62"/>
    </row>
    <row r="49" spans="1:30" x14ac:dyDescent="0.25">
      <c r="J49" s="12" t="s">
        <v>21</v>
      </c>
      <c r="K49" s="13">
        <f t="shared" ref="K49:Q49" si="11">SUM(K13:K48)</f>
        <v>364.13999999999993</v>
      </c>
      <c r="L49" s="13">
        <f t="shared" si="11"/>
        <v>6190.38</v>
      </c>
      <c r="M49" s="13">
        <f t="shared" si="11"/>
        <v>28935.279999999992</v>
      </c>
      <c r="N49" s="13">
        <f t="shared" si="11"/>
        <v>400.25999999999988</v>
      </c>
      <c r="O49" s="13">
        <f t="shared" si="11"/>
        <v>35525.919999999998</v>
      </c>
      <c r="P49" s="13">
        <f t="shared" si="11"/>
        <v>17648.082000000002</v>
      </c>
      <c r="Q49" s="13">
        <f t="shared" si="11"/>
        <v>17877.838000000003</v>
      </c>
    </row>
    <row r="50" spans="1:30" x14ac:dyDescent="0.25">
      <c r="J50" s="12"/>
      <c r="K50" s="14"/>
      <c r="L50" s="14"/>
      <c r="M50" s="14"/>
      <c r="N50" s="14"/>
      <c r="O50" s="15"/>
    </row>
    <row r="51" spans="1:30" x14ac:dyDescent="0.25">
      <c r="B51" s="16" t="s">
        <v>22</v>
      </c>
      <c r="E51" s="17"/>
    </row>
    <row r="52" spans="1:30" x14ac:dyDescent="0.25">
      <c r="E52" s="17"/>
    </row>
    <row r="53" spans="1:30" s="3" customFormat="1" ht="26.4" x14ac:dyDescent="0.25">
      <c r="A53" s="2"/>
      <c r="B53" s="16" t="s">
        <v>23</v>
      </c>
      <c r="C53" s="7"/>
      <c r="D53" s="2"/>
      <c r="E53" s="17"/>
      <c r="G53" s="4"/>
      <c r="H53" s="4"/>
      <c r="I53" s="4"/>
      <c r="J53" s="4"/>
      <c r="K53" s="4"/>
      <c r="L53" s="4"/>
      <c r="M53" s="4"/>
      <c r="N53" s="4"/>
      <c r="O53" s="5"/>
      <c r="P53" s="5"/>
      <c r="Q53" s="5"/>
      <c r="R53" s="5"/>
      <c r="S53" s="5"/>
      <c r="T53" s="5"/>
      <c r="U53" s="5"/>
      <c r="V53" s="5"/>
      <c r="W53" s="5"/>
      <c r="X53" s="5"/>
      <c r="Y53" s="5"/>
      <c r="Z53" s="5"/>
      <c r="AA53" s="5"/>
      <c r="AB53" s="5"/>
      <c r="AC53" s="5"/>
      <c r="AD53" s="5"/>
    </row>
    <row r="54" spans="1:30" s="3" customFormat="1" x14ac:dyDescent="0.25">
      <c r="A54" s="2"/>
      <c r="B54" s="1"/>
      <c r="C54" s="7"/>
      <c r="D54" s="2"/>
      <c r="E54" s="17"/>
      <c r="G54" s="4"/>
      <c r="H54" s="4"/>
      <c r="I54" s="4"/>
      <c r="J54" s="4"/>
      <c r="K54" s="4"/>
      <c r="L54" s="4"/>
      <c r="M54" s="4"/>
      <c r="N54" s="4"/>
      <c r="O54" s="5"/>
      <c r="P54" s="5"/>
      <c r="Q54" s="5"/>
      <c r="R54" s="5"/>
      <c r="S54" s="5"/>
      <c r="T54" s="5"/>
      <c r="U54" s="5"/>
      <c r="V54" s="5"/>
      <c r="W54" s="5"/>
      <c r="X54" s="5"/>
      <c r="Y54" s="5"/>
      <c r="Z54" s="5"/>
      <c r="AA54" s="5"/>
      <c r="AB54" s="5"/>
      <c r="AC54" s="5"/>
      <c r="AD54" s="5"/>
    </row>
  </sheetData>
  <mergeCells count="10">
    <mergeCell ref="P10:P11"/>
    <mergeCell ref="Q10:Q11"/>
    <mergeCell ref="A2:O2"/>
    <mergeCell ref="C5:O5"/>
    <mergeCell ref="A10:A11"/>
    <mergeCell ref="B10:B11"/>
    <mergeCell ref="C10:C11"/>
    <mergeCell ref="D10:D11"/>
    <mergeCell ref="E10:J10"/>
    <mergeCell ref="K10:O10"/>
  </mergeCells>
  <pageMargins left="0.39370078740157499" right="0.35433070866141703" top="1.02362204724409" bottom="0.39370078740157499" header="0.511811023622047" footer="0.15748031496063"/>
  <pageSetup paperSize="9" scale="99" orientation="landscape" horizontalDpi="4294967292" verticalDpi="360" r:id="rId1"/>
  <headerFooter alignWithMargins="0">
    <oddFooter>&amp;C&amp;8&amp;P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6FFD-7E0C-4254-AACE-BC5EDA3724F9}">
  <dimension ref="A2:AD24"/>
  <sheetViews>
    <sheetView topLeftCell="A9" zoomScale="112" zoomScaleNormal="110" zoomScaleSheetLayoutView="70" workbookViewId="0">
      <selection activeCell="P9" sqref="P1:Q1048576"/>
    </sheetView>
  </sheetViews>
  <sheetFormatPr defaultColWidth="9.109375" defaultRowHeight="13.2" x14ac:dyDescent="0.25"/>
  <cols>
    <col min="1" max="1" width="5.6640625" style="2" customWidth="1"/>
    <col min="2" max="2" width="38.6640625" style="1" customWidth="1"/>
    <col min="3" max="3" width="6" style="7" customWidth="1"/>
    <col min="4" max="4" width="6.88671875" style="2" customWidth="1"/>
    <col min="5" max="5" width="6.33203125" style="2" customWidth="1"/>
    <col min="6" max="6" width="6.44140625" style="3" customWidth="1"/>
    <col min="7" max="7" width="7.6640625" style="4" bestFit="1" customWidth="1"/>
    <col min="8" max="8" width="8.44140625" style="4" bestFit="1" customWidth="1"/>
    <col min="9" max="9" width="8.6640625" style="4" bestFit="1" customWidth="1"/>
    <col min="10" max="11" width="8.44140625" style="4" customWidth="1"/>
    <col min="12" max="12" width="9.88671875" style="4" customWidth="1"/>
    <col min="13" max="13" width="9.88671875" style="4" bestFit="1" customWidth="1"/>
    <col min="14" max="14" width="8.44140625" style="4" customWidth="1"/>
    <col min="15" max="15" width="10.33203125" style="5" bestFit="1" customWidth="1"/>
    <col min="16" max="16384" width="9.109375" style="5"/>
  </cols>
  <sheetData>
    <row r="2" spans="1:17" ht="15" x14ac:dyDescent="0.25">
      <c r="A2" s="250" t="s">
        <v>158</v>
      </c>
      <c r="B2" s="250"/>
      <c r="C2" s="250"/>
      <c r="D2" s="250"/>
      <c r="E2" s="250"/>
      <c r="F2" s="250"/>
      <c r="G2" s="250"/>
      <c r="H2" s="250"/>
      <c r="I2" s="250"/>
      <c r="J2" s="250"/>
      <c r="K2" s="250"/>
      <c r="L2" s="250"/>
      <c r="M2" s="250"/>
      <c r="N2" s="250"/>
      <c r="O2" s="250"/>
    </row>
    <row r="4" spans="1:17" ht="11.4" customHeight="1" x14ac:dyDescent="0.25">
      <c r="A4" s="17" t="s">
        <v>0</v>
      </c>
      <c r="C4" s="3" t="s">
        <v>201</v>
      </c>
    </row>
    <row r="5" spans="1:17" ht="60.6" customHeight="1" x14ac:dyDescent="0.25">
      <c r="A5" s="17" t="s">
        <v>1</v>
      </c>
      <c r="C5" s="251" t="s">
        <v>34</v>
      </c>
      <c r="D5" s="251"/>
      <c r="E5" s="251"/>
      <c r="F5" s="251"/>
      <c r="G5" s="251"/>
      <c r="H5" s="251"/>
      <c r="I5" s="251"/>
      <c r="J5" s="251"/>
      <c r="K5" s="251"/>
      <c r="L5" s="251"/>
      <c r="M5" s="251"/>
      <c r="N5" s="251"/>
      <c r="O5" s="251"/>
    </row>
    <row r="6" spans="1:17" x14ac:dyDescent="0.25">
      <c r="A6" s="17" t="s">
        <v>2</v>
      </c>
      <c r="C6" s="63" t="s">
        <v>35</v>
      </c>
    </row>
    <row r="7" spans="1:17" x14ac:dyDescent="0.25">
      <c r="A7" s="17" t="s">
        <v>3</v>
      </c>
      <c r="C7" s="6" t="s">
        <v>36</v>
      </c>
    </row>
    <row r="8" spans="1:17" x14ac:dyDescent="0.25">
      <c r="A8" s="17" t="s">
        <v>62</v>
      </c>
      <c r="N8" s="12" t="s">
        <v>58</v>
      </c>
      <c r="O8" s="64">
        <f>O19</f>
        <v>24659.55</v>
      </c>
    </row>
    <row r="9" spans="1:17" x14ac:dyDescent="0.25">
      <c r="A9" s="17" t="s">
        <v>192</v>
      </c>
    </row>
    <row r="10" spans="1:17" x14ac:dyDescent="0.25">
      <c r="A10" s="252" t="s">
        <v>4</v>
      </c>
      <c r="B10" s="254" t="s">
        <v>5</v>
      </c>
      <c r="C10" s="256" t="s">
        <v>6</v>
      </c>
      <c r="D10" s="252" t="s">
        <v>7</v>
      </c>
      <c r="E10" s="258" t="s">
        <v>8</v>
      </c>
      <c r="F10" s="258"/>
      <c r="G10" s="258"/>
      <c r="H10" s="258"/>
      <c r="I10" s="258"/>
      <c r="J10" s="259"/>
      <c r="K10" s="260" t="s">
        <v>9</v>
      </c>
      <c r="L10" s="258"/>
      <c r="M10" s="258"/>
      <c r="N10" s="258"/>
      <c r="O10" s="259"/>
      <c r="P10" s="261">
        <v>2021</v>
      </c>
      <c r="Q10" s="261">
        <v>2022</v>
      </c>
    </row>
    <row r="11" spans="1:17" ht="83.4" x14ac:dyDescent="0.25">
      <c r="A11" s="253"/>
      <c r="B11" s="255"/>
      <c r="C11" s="257"/>
      <c r="D11" s="253"/>
      <c r="E11" s="9" t="s">
        <v>10</v>
      </c>
      <c r="F11" s="9" t="s">
        <v>11</v>
      </c>
      <c r="G11" s="10" t="s">
        <v>12</v>
      </c>
      <c r="H11" s="10" t="s">
        <v>13</v>
      </c>
      <c r="I11" s="10" t="s">
        <v>14</v>
      </c>
      <c r="J11" s="10" t="s">
        <v>15</v>
      </c>
      <c r="K11" s="10" t="s">
        <v>16</v>
      </c>
      <c r="L11" s="10" t="s">
        <v>12</v>
      </c>
      <c r="M11" s="10" t="s">
        <v>13</v>
      </c>
      <c r="N11" s="10" t="s">
        <v>14</v>
      </c>
      <c r="O11" s="10" t="s">
        <v>17</v>
      </c>
      <c r="P11" s="261"/>
      <c r="Q11" s="261"/>
    </row>
    <row r="12" spans="1:17" x14ac:dyDescent="0.25">
      <c r="A12" s="37"/>
      <c r="B12" s="38"/>
      <c r="C12" s="39"/>
      <c r="D12" s="37"/>
      <c r="E12" s="37"/>
      <c r="F12" s="40"/>
      <c r="G12" s="41"/>
      <c r="H12" s="41"/>
      <c r="I12" s="41"/>
      <c r="J12" s="41"/>
      <c r="K12" s="41"/>
      <c r="L12" s="41"/>
      <c r="M12" s="41"/>
      <c r="N12" s="41"/>
      <c r="O12" s="42"/>
      <c r="P12" s="42"/>
      <c r="Q12" s="42"/>
    </row>
    <row r="13" spans="1:17" s="8" customFormat="1" ht="39.6" x14ac:dyDescent="0.25">
      <c r="A13" s="43"/>
      <c r="B13" s="44" t="s">
        <v>220</v>
      </c>
      <c r="C13" s="181"/>
      <c r="D13" s="182"/>
      <c r="E13" s="47"/>
      <c r="F13" s="48"/>
      <c r="G13" s="183"/>
      <c r="H13" s="48"/>
      <c r="I13" s="48"/>
      <c r="J13" s="183"/>
      <c r="K13" s="183"/>
      <c r="L13" s="183"/>
      <c r="M13" s="183"/>
      <c r="N13" s="183"/>
      <c r="O13" s="183"/>
      <c r="P13" s="49"/>
      <c r="Q13" s="49"/>
    </row>
    <row r="14" spans="1:17" s="18" customFormat="1" x14ac:dyDescent="0.25">
      <c r="A14" s="43"/>
      <c r="B14" s="116"/>
      <c r="C14" s="109"/>
      <c r="D14" s="54"/>
      <c r="E14" s="74"/>
      <c r="F14" s="48"/>
      <c r="G14" s="52"/>
      <c r="H14" s="48"/>
      <c r="I14" s="48"/>
      <c r="J14" s="52"/>
      <c r="K14" s="52"/>
      <c r="L14" s="52"/>
      <c r="M14" s="52"/>
      <c r="N14" s="52"/>
      <c r="O14" s="52"/>
      <c r="P14" s="52"/>
      <c r="Q14" s="52"/>
    </row>
    <row r="15" spans="1:17" s="18" customFormat="1" x14ac:dyDescent="0.25">
      <c r="A15" s="43">
        <v>1</v>
      </c>
      <c r="B15" s="115" t="s">
        <v>221</v>
      </c>
      <c r="C15" s="109" t="s">
        <v>156</v>
      </c>
      <c r="D15" s="54">
        <v>1</v>
      </c>
      <c r="E15" s="124">
        <v>312</v>
      </c>
      <c r="F15" s="48">
        <v>17</v>
      </c>
      <c r="G15" s="56">
        <f t="shared" ref="G15:G16" si="0">ROUND(E15*F15,2)</f>
        <v>5304</v>
      </c>
      <c r="H15" s="195">
        <v>0</v>
      </c>
      <c r="I15" s="195">
        <v>11948.6</v>
      </c>
      <c r="J15" s="52">
        <f t="shared" ref="J15:J17" si="1">SUM(G15:I15)</f>
        <v>17252.599999999999</v>
      </c>
      <c r="K15" s="52">
        <f t="shared" ref="K15:K17" si="2">ROUND(D15*E15,2)</f>
        <v>312</v>
      </c>
      <c r="L15" s="52">
        <f t="shared" ref="L15:L17" si="3">ROUND(D15*G15,2)</f>
        <v>5304</v>
      </c>
      <c r="M15" s="52">
        <f t="shared" ref="M15:M17" si="4">ROUND(D15*H15,2)</f>
        <v>0</v>
      </c>
      <c r="N15" s="52">
        <f t="shared" ref="N15:N17" si="5">ROUND(I15*D15,2)</f>
        <v>11948.6</v>
      </c>
      <c r="O15" s="52">
        <f t="shared" ref="O15:O17" si="6">SUM(L15:N15)</f>
        <v>17252.599999999999</v>
      </c>
      <c r="P15" s="52">
        <f>O15</f>
        <v>17252.599999999999</v>
      </c>
      <c r="Q15" s="52"/>
    </row>
    <row r="16" spans="1:17" s="18" customFormat="1" x14ac:dyDescent="0.25">
      <c r="A16" s="43">
        <v>2</v>
      </c>
      <c r="B16" s="115" t="s">
        <v>223</v>
      </c>
      <c r="C16" s="109" t="s">
        <v>156</v>
      </c>
      <c r="D16" s="54">
        <v>1</v>
      </c>
      <c r="E16" s="74">
        <v>96</v>
      </c>
      <c r="F16" s="48">
        <v>17</v>
      </c>
      <c r="G16" s="56">
        <f t="shared" si="0"/>
        <v>1632</v>
      </c>
      <c r="H16" s="48">
        <v>620.9</v>
      </c>
      <c r="I16" s="48">
        <v>4990.55</v>
      </c>
      <c r="J16" s="52">
        <f t="shared" si="1"/>
        <v>7243.4500000000007</v>
      </c>
      <c r="K16" s="52">
        <f t="shared" si="2"/>
        <v>96</v>
      </c>
      <c r="L16" s="52">
        <f t="shared" si="3"/>
        <v>1632</v>
      </c>
      <c r="M16" s="52">
        <f t="shared" si="4"/>
        <v>620.9</v>
      </c>
      <c r="N16" s="52">
        <f t="shared" si="5"/>
        <v>4990.55</v>
      </c>
      <c r="O16" s="52">
        <f t="shared" si="6"/>
        <v>7243.4500000000007</v>
      </c>
      <c r="P16" s="69">
        <f>O16</f>
        <v>7243.4500000000007</v>
      </c>
      <c r="Q16" s="52"/>
    </row>
    <row r="17" spans="1:30" s="18" customFormat="1" x14ac:dyDescent="0.25">
      <c r="A17" s="43">
        <v>3</v>
      </c>
      <c r="B17" s="115" t="s">
        <v>222</v>
      </c>
      <c r="C17" s="109" t="s">
        <v>156</v>
      </c>
      <c r="D17" s="54">
        <v>1</v>
      </c>
      <c r="E17" s="124">
        <v>5.5</v>
      </c>
      <c r="F17" s="48">
        <v>17</v>
      </c>
      <c r="G17" s="56">
        <f>ROUND(E17*F17,2)</f>
        <v>93.5</v>
      </c>
      <c r="H17" s="195">
        <v>0</v>
      </c>
      <c r="I17" s="195">
        <v>70</v>
      </c>
      <c r="J17" s="52">
        <f t="shared" si="1"/>
        <v>163.5</v>
      </c>
      <c r="K17" s="52">
        <f t="shared" si="2"/>
        <v>5.5</v>
      </c>
      <c r="L17" s="52">
        <f t="shared" si="3"/>
        <v>93.5</v>
      </c>
      <c r="M17" s="52">
        <f t="shared" si="4"/>
        <v>0</v>
      </c>
      <c r="N17" s="52">
        <f t="shared" si="5"/>
        <v>70</v>
      </c>
      <c r="O17" s="52">
        <f t="shared" si="6"/>
        <v>163.5</v>
      </c>
      <c r="P17" s="52">
        <f>O17</f>
        <v>163.5</v>
      </c>
      <c r="Q17" s="52"/>
    </row>
    <row r="18" spans="1:30" s="11" customFormat="1" x14ac:dyDescent="0.25">
      <c r="A18" s="57"/>
      <c r="B18" s="58"/>
      <c r="C18" s="184"/>
      <c r="D18" s="185"/>
      <c r="E18" s="185"/>
      <c r="F18" s="186"/>
      <c r="G18" s="187"/>
      <c r="H18" s="187"/>
      <c r="I18" s="187"/>
      <c r="J18" s="187"/>
      <c r="K18" s="187"/>
      <c r="L18" s="187"/>
      <c r="M18" s="187"/>
      <c r="N18" s="187"/>
      <c r="O18" s="188"/>
      <c r="P18" s="62"/>
      <c r="Q18" s="62"/>
    </row>
    <row r="19" spans="1:30" x14ac:dyDescent="0.25">
      <c r="C19" s="189"/>
      <c r="D19" s="190"/>
      <c r="E19" s="190"/>
      <c r="F19" s="191"/>
      <c r="G19" s="192"/>
      <c r="H19" s="192"/>
      <c r="I19" s="192"/>
      <c r="J19" s="193" t="s">
        <v>21</v>
      </c>
      <c r="K19" s="194">
        <f>SUM(K15:K18)</f>
        <v>413.5</v>
      </c>
      <c r="L19" s="194">
        <f>SUM(L15:L18)</f>
        <v>7029.5</v>
      </c>
      <c r="M19" s="194">
        <f>SUM(M15:M18)</f>
        <v>620.9</v>
      </c>
      <c r="N19" s="194">
        <f>SUM(N15:N18)</f>
        <v>17009.150000000001</v>
      </c>
      <c r="O19" s="194">
        <f>SUM(O15:O18)</f>
        <v>24659.55</v>
      </c>
      <c r="P19" s="13">
        <f>SUM(P13:P18)</f>
        <v>24659.55</v>
      </c>
      <c r="Q19" s="13">
        <f>SUM(Q13:Q18)</f>
        <v>0</v>
      </c>
    </row>
    <row r="20" spans="1:30" x14ac:dyDescent="0.25">
      <c r="J20" s="12"/>
      <c r="K20" s="14"/>
      <c r="L20" s="14"/>
      <c r="M20" s="14"/>
      <c r="N20" s="14"/>
      <c r="O20" s="15"/>
    </row>
    <row r="21" spans="1:30" x14ac:dyDescent="0.25">
      <c r="B21" s="16" t="s">
        <v>22</v>
      </c>
      <c r="E21" s="17"/>
      <c r="O21" s="77"/>
    </row>
    <row r="22" spans="1:30" x14ac:dyDescent="0.25">
      <c r="E22" s="17"/>
    </row>
    <row r="23" spans="1:30" s="3" customFormat="1" x14ac:dyDescent="0.25">
      <c r="A23" s="2"/>
      <c r="B23" s="16" t="s">
        <v>23</v>
      </c>
      <c r="C23" s="7"/>
      <c r="D23" s="2"/>
      <c r="E23" s="17"/>
      <c r="G23" s="4"/>
      <c r="H23" s="4"/>
      <c r="I23" s="4"/>
      <c r="J23" s="4"/>
      <c r="K23" s="4"/>
      <c r="L23" s="4"/>
      <c r="M23" s="4"/>
      <c r="N23" s="4"/>
      <c r="O23" s="5"/>
      <c r="P23" s="5"/>
      <c r="Q23" s="5"/>
      <c r="R23" s="5"/>
      <c r="S23" s="5"/>
      <c r="T23" s="5"/>
      <c r="U23" s="5"/>
      <c r="V23" s="5"/>
      <c r="W23" s="5"/>
      <c r="X23" s="5"/>
      <c r="Y23" s="5"/>
      <c r="Z23" s="5"/>
      <c r="AA23" s="5"/>
      <c r="AB23" s="5"/>
      <c r="AC23" s="5"/>
      <c r="AD23" s="5"/>
    </row>
    <row r="24" spans="1:30" s="3" customFormat="1" x14ac:dyDescent="0.25">
      <c r="A24" s="2"/>
      <c r="B24" s="1"/>
      <c r="C24" s="7"/>
      <c r="D24" s="2"/>
      <c r="E24" s="17"/>
      <c r="G24" s="4"/>
      <c r="H24" s="4"/>
      <c r="I24" s="4"/>
      <c r="J24" s="4"/>
      <c r="K24" s="4"/>
      <c r="L24" s="4"/>
      <c r="M24" s="4"/>
      <c r="N24" s="4"/>
      <c r="O24" s="5"/>
      <c r="P24" s="5"/>
      <c r="Q24" s="5"/>
      <c r="R24" s="5"/>
      <c r="S24" s="5"/>
      <c r="T24" s="5"/>
      <c r="U24" s="5"/>
      <c r="V24" s="5"/>
      <c r="W24" s="5"/>
      <c r="X24" s="5"/>
      <c r="Y24" s="5"/>
      <c r="Z24" s="5"/>
      <c r="AA24" s="5"/>
      <c r="AB24" s="5"/>
      <c r="AC24" s="5"/>
      <c r="AD24" s="5"/>
    </row>
  </sheetData>
  <mergeCells count="10">
    <mergeCell ref="P10:P11"/>
    <mergeCell ref="Q10:Q11"/>
    <mergeCell ref="A2:O2"/>
    <mergeCell ref="C5:O5"/>
    <mergeCell ref="A10:A11"/>
    <mergeCell ref="B10:B11"/>
    <mergeCell ref="C10:C11"/>
    <mergeCell ref="D10:D11"/>
    <mergeCell ref="E10:J10"/>
    <mergeCell ref="K10:O10"/>
  </mergeCells>
  <pageMargins left="0.39370078740157499" right="0.35433070866141703" top="1.02362204724409" bottom="0.39370078740157499" header="0.511811023622047" footer="0.15748031496063"/>
  <pageSetup paperSize="9" scale="99" orientation="landscape" horizontalDpi="4294967292" verticalDpi="360" r:id="rId1"/>
  <headerFooter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ED17B-BD07-442D-9331-7F32C8EC8938}">
  <dimension ref="A2:AE30"/>
  <sheetViews>
    <sheetView topLeftCell="A5" zoomScaleNormal="100" zoomScaleSheetLayoutView="70" workbookViewId="0">
      <selection activeCell="P30" sqref="P30"/>
    </sheetView>
  </sheetViews>
  <sheetFormatPr defaultColWidth="9.109375" defaultRowHeight="13.2" x14ac:dyDescent="0.25"/>
  <cols>
    <col min="1" max="1" width="5.6640625" style="2" customWidth="1"/>
    <col min="2" max="2" width="38" style="1" customWidth="1"/>
    <col min="3" max="3" width="6" style="7" customWidth="1"/>
    <col min="4" max="4" width="6.88671875" style="2" customWidth="1"/>
    <col min="5" max="5" width="6.6640625" style="2" bestFit="1" customWidth="1"/>
    <col min="6" max="6" width="6.44140625" style="3" customWidth="1"/>
    <col min="7" max="7" width="7.6640625" style="4" bestFit="1" customWidth="1"/>
    <col min="8" max="8" width="9.109375" style="4" customWidth="1"/>
    <col min="9" max="9" width="7.6640625" style="4" bestFit="1" customWidth="1"/>
    <col min="10" max="11" width="8.44140625" style="4" customWidth="1"/>
    <col min="12" max="12" width="9.88671875" style="4" customWidth="1"/>
    <col min="13" max="13" width="9.88671875" style="4" bestFit="1" customWidth="1"/>
    <col min="14" max="14" width="8.44140625" style="4" customWidth="1"/>
    <col min="15" max="15" width="10.33203125" style="5" bestFit="1" customWidth="1"/>
    <col min="16" max="16384" width="9.109375" style="5"/>
  </cols>
  <sheetData>
    <row r="2" spans="1:18" ht="15" x14ac:dyDescent="0.25">
      <c r="A2" s="250" t="s">
        <v>191</v>
      </c>
      <c r="B2" s="250"/>
      <c r="C2" s="250"/>
      <c r="D2" s="250"/>
      <c r="E2" s="250"/>
      <c r="F2" s="250"/>
      <c r="G2" s="250"/>
      <c r="H2" s="250"/>
      <c r="I2" s="250"/>
      <c r="J2" s="250"/>
      <c r="K2" s="250"/>
      <c r="L2" s="250"/>
      <c r="M2" s="250"/>
      <c r="N2" s="250"/>
      <c r="O2" s="250"/>
    </row>
    <row r="4" spans="1:18" ht="11.4" customHeight="1" x14ac:dyDescent="0.25">
      <c r="A4" s="17" t="s">
        <v>0</v>
      </c>
      <c r="C4" s="3" t="s">
        <v>201</v>
      </c>
    </row>
    <row r="5" spans="1:18" ht="60.6" customHeight="1" x14ac:dyDescent="0.25">
      <c r="A5" s="17" t="s">
        <v>1</v>
      </c>
      <c r="C5" s="251" t="s">
        <v>34</v>
      </c>
      <c r="D5" s="251"/>
      <c r="E5" s="251"/>
      <c r="F5" s="251"/>
      <c r="G5" s="251"/>
      <c r="H5" s="251"/>
      <c r="I5" s="251"/>
      <c r="J5" s="251"/>
      <c r="K5" s="251"/>
      <c r="L5" s="251"/>
      <c r="M5" s="251"/>
      <c r="N5" s="251"/>
      <c r="O5" s="251"/>
    </row>
    <row r="6" spans="1:18" x14ac:dyDescent="0.25">
      <c r="A6" s="17" t="s">
        <v>2</v>
      </c>
      <c r="C6" s="63" t="s">
        <v>35</v>
      </c>
    </row>
    <row r="7" spans="1:18" x14ac:dyDescent="0.25">
      <c r="A7" s="17" t="s">
        <v>3</v>
      </c>
      <c r="C7" s="6" t="s">
        <v>36</v>
      </c>
    </row>
    <row r="8" spans="1:18" x14ac:dyDescent="0.25">
      <c r="A8" s="17" t="s">
        <v>62</v>
      </c>
      <c r="N8" s="12" t="s">
        <v>58</v>
      </c>
      <c r="O8" s="64">
        <f>O25</f>
        <v>35659.320000000007</v>
      </c>
    </row>
    <row r="9" spans="1:18" x14ac:dyDescent="0.25">
      <c r="A9" s="17" t="s">
        <v>192</v>
      </c>
    </row>
    <row r="10" spans="1:18" x14ac:dyDescent="0.25">
      <c r="A10" s="252" t="s">
        <v>4</v>
      </c>
      <c r="B10" s="254" t="s">
        <v>5</v>
      </c>
      <c r="C10" s="256" t="s">
        <v>6</v>
      </c>
      <c r="D10" s="252" t="s">
        <v>7</v>
      </c>
      <c r="E10" s="258" t="s">
        <v>8</v>
      </c>
      <c r="F10" s="258"/>
      <c r="G10" s="258"/>
      <c r="H10" s="258"/>
      <c r="I10" s="258"/>
      <c r="J10" s="259"/>
      <c r="K10" s="260" t="s">
        <v>9</v>
      </c>
      <c r="L10" s="258"/>
      <c r="M10" s="258"/>
      <c r="N10" s="258"/>
      <c r="O10" s="259"/>
      <c r="P10" s="261">
        <v>2021</v>
      </c>
      <c r="Q10" s="261">
        <v>2022</v>
      </c>
    </row>
    <row r="11" spans="1:18" ht="80.400000000000006" x14ac:dyDescent="0.25">
      <c r="A11" s="253"/>
      <c r="B11" s="255"/>
      <c r="C11" s="257"/>
      <c r="D11" s="253"/>
      <c r="E11" s="9" t="s">
        <v>10</v>
      </c>
      <c r="F11" s="9" t="s">
        <v>11</v>
      </c>
      <c r="G11" s="10" t="s">
        <v>12</v>
      </c>
      <c r="H11" s="10" t="s">
        <v>13</v>
      </c>
      <c r="I11" s="10" t="s">
        <v>14</v>
      </c>
      <c r="J11" s="10" t="s">
        <v>15</v>
      </c>
      <c r="K11" s="10" t="s">
        <v>16</v>
      </c>
      <c r="L11" s="10" t="s">
        <v>12</v>
      </c>
      <c r="M11" s="10" t="s">
        <v>13</v>
      </c>
      <c r="N11" s="10" t="s">
        <v>14</v>
      </c>
      <c r="O11" s="10" t="s">
        <v>17</v>
      </c>
      <c r="P11" s="261"/>
      <c r="Q11" s="261"/>
    </row>
    <row r="12" spans="1:18" x14ac:dyDescent="0.25">
      <c r="A12" s="37"/>
      <c r="B12" s="38"/>
      <c r="C12" s="39"/>
      <c r="D12" s="37"/>
      <c r="E12" s="37"/>
      <c r="F12" s="40"/>
      <c r="G12" s="41"/>
      <c r="H12" s="41"/>
      <c r="I12" s="41"/>
      <c r="J12" s="41"/>
      <c r="K12" s="41"/>
      <c r="L12" s="41"/>
      <c r="M12" s="41"/>
      <c r="N12" s="41"/>
      <c r="O12" s="42"/>
      <c r="P12" s="42"/>
      <c r="Q12" s="42"/>
    </row>
    <row r="13" spans="1:18" s="8" customFormat="1" x14ac:dyDescent="0.25">
      <c r="A13" s="43"/>
      <c r="B13" s="44" t="s">
        <v>218</v>
      </c>
      <c r="C13" s="45"/>
      <c r="D13" s="46"/>
      <c r="E13" s="47"/>
      <c r="F13" s="48"/>
      <c r="G13" s="49"/>
      <c r="H13" s="48"/>
      <c r="I13" s="48"/>
      <c r="J13" s="49"/>
      <c r="K13" s="49"/>
      <c r="L13" s="49"/>
      <c r="M13" s="49"/>
      <c r="N13" s="49"/>
      <c r="O13" s="49"/>
      <c r="P13" s="49"/>
      <c r="Q13" s="49"/>
    </row>
    <row r="14" spans="1:18" s="18" customFormat="1" x14ac:dyDescent="0.25">
      <c r="A14" s="43"/>
      <c r="B14" s="116" t="s">
        <v>194</v>
      </c>
      <c r="C14" s="109"/>
      <c r="D14" s="54"/>
      <c r="E14" s="74"/>
      <c r="F14" s="48"/>
      <c r="G14" s="52"/>
      <c r="H14" s="48"/>
      <c r="I14" s="48"/>
      <c r="J14" s="52"/>
      <c r="K14" s="52"/>
      <c r="L14" s="52"/>
      <c r="M14" s="52"/>
      <c r="N14" s="52"/>
      <c r="O14" s="52"/>
      <c r="P14" s="52"/>
      <c r="Q14" s="52"/>
    </row>
    <row r="15" spans="1:18" s="18" customFormat="1" ht="26.4" x14ac:dyDescent="0.25">
      <c r="A15" s="43">
        <v>1</v>
      </c>
      <c r="B15" s="115" t="s">
        <v>207</v>
      </c>
      <c r="C15" s="109" t="s">
        <v>55</v>
      </c>
      <c r="D15" s="54">
        <v>4.5</v>
      </c>
      <c r="E15" s="51">
        <v>11</v>
      </c>
      <c r="F15" s="48">
        <v>17</v>
      </c>
      <c r="G15" s="52">
        <f t="shared" ref="G15:G16" si="0">ROUND(E15*F15,2)</f>
        <v>187</v>
      </c>
      <c r="H15" s="122">
        <v>0</v>
      </c>
      <c r="I15" s="122">
        <v>9.35</v>
      </c>
      <c r="J15" s="52">
        <f t="shared" ref="J15:J16" si="1">SUM(G15:I15)</f>
        <v>196.35</v>
      </c>
      <c r="K15" s="52">
        <f t="shared" ref="K15:K16" si="2">ROUND(D15*E15,2)</f>
        <v>49.5</v>
      </c>
      <c r="L15" s="52">
        <f t="shared" ref="L15:L16" si="3">ROUND(D15*G15,2)</f>
        <v>841.5</v>
      </c>
      <c r="M15" s="52">
        <f t="shared" ref="M15:M16" si="4">ROUND(D15*H15,2)</f>
        <v>0</v>
      </c>
      <c r="N15" s="52">
        <f t="shared" ref="N15:N16" si="5">ROUND(I15*D15,2)</f>
        <v>42.08</v>
      </c>
      <c r="O15" s="52">
        <f t="shared" ref="O15:O16" si="6">SUM(L15:N15)</f>
        <v>883.58</v>
      </c>
      <c r="P15" s="52">
        <f>O15</f>
        <v>883.58</v>
      </c>
      <c r="Q15" s="52"/>
      <c r="R15" s="76"/>
    </row>
    <row r="16" spans="1:18" s="18" customFormat="1" ht="26.4" x14ac:dyDescent="0.25">
      <c r="A16" s="43">
        <v>2</v>
      </c>
      <c r="B16" s="115" t="s">
        <v>195</v>
      </c>
      <c r="C16" s="109" t="s">
        <v>55</v>
      </c>
      <c r="D16" s="54">
        <v>15.2</v>
      </c>
      <c r="E16" s="56">
        <v>8</v>
      </c>
      <c r="F16" s="52">
        <v>17</v>
      </c>
      <c r="G16" s="52">
        <f t="shared" si="0"/>
        <v>136</v>
      </c>
      <c r="H16" s="52">
        <v>210</v>
      </c>
      <c r="I16" s="69">
        <v>10</v>
      </c>
      <c r="J16" s="52">
        <f t="shared" si="1"/>
        <v>356</v>
      </c>
      <c r="K16" s="52">
        <f t="shared" si="2"/>
        <v>121.6</v>
      </c>
      <c r="L16" s="52">
        <f t="shared" si="3"/>
        <v>2067.1999999999998</v>
      </c>
      <c r="M16" s="52">
        <f t="shared" si="4"/>
        <v>3192</v>
      </c>
      <c r="N16" s="52">
        <f t="shared" si="5"/>
        <v>152</v>
      </c>
      <c r="O16" s="52">
        <f t="shared" si="6"/>
        <v>5411.2</v>
      </c>
      <c r="P16" s="52">
        <f>O16</f>
        <v>5411.2</v>
      </c>
      <c r="Q16" s="52"/>
    </row>
    <row r="17" spans="1:31" s="18" customFormat="1" x14ac:dyDescent="0.25">
      <c r="A17" s="43"/>
      <c r="B17" s="116" t="s">
        <v>196</v>
      </c>
      <c r="C17" s="109"/>
      <c r="D17" s="75"/>
      <c r="E17" s="74"/>
      <c r="F17" s="48"/>
      <c r="G17" s="52"/>
      <c r="H17" s="48"/>
      <c r="I17" s="48"/>
      <c r="J17" s="52"/>
      <c r="K17" s="52"/>
      <c r="L17" s="52"/>
      <c r="M17" s="52"/>
      <c r="N17" s="52"/>
      <c r="O17" s="52"/>
      <c r="P17" s="52"/>
      <c r="Q17" s="52"/>
    </row>
    <row r="18" spans="1:31" s="18" customFormat="1" x14ac:dyDescent="0.25">
      <c r="A18" s="43">
        <v>1</v>
      </c>
      <c r="B18" s="115" t="s">
        <v>197</v>
      </c>
      <c r="C18" s="109" t="s">
        <v>18</v>
      </c>
      <c r="D18" s="75">
        <v>140.77000000000001</v>
      </c>
      <c r="E18" s="51">
        <v>1.2</v>
      </c>
      <c r="F18" s="48">
        <v>17</v>
      </c>
      <c r="G18" s="52">
        <f t="shared" ref="G18:G19" si="7">ROUND(E18*F18,2)</f>
        <v>20.399999999999999</v>
      </c>
      <c r="H18" s="122"/>
      <c r="I18" s="122">
        <v>5</v>
      </c>
      <c r="J18" s="52">
        <f t="shared" ref="J18:J19" si="8">SUM(G18:I18)</f>
        <v>25.4</v>
      </c>
      <c r="K18" s="52">
        <f t="shared" ref="K18:K19" si="9">ROUND(D18*E18,2)</f>
        <v>168.92</v>
      </c>
      <c r="L18" s="52">
        <f t="shared" ref="L18:L19" si="10">ROUND(D18*G18,2)</f>
        <v>2871.71</v>
      </c>
      <c r="M18" s="52">
        <f t="shared" ref="M18:M19" si="11">ROUND(D18*H18,2)</f>
        <v>0</v>
      </c>
      <c r="N18" s="52">
        <f t="shared" ref="N18:N19" si="12">ROUND(I18*D18,2)</f>
        <v>703.85</v>
      </c>
      <c r="O18" s="52">
        <f t="shared" ref="O18:O19" si="13">SUM(L18:N18)</f>
        <v>3575.56</v>
      </c>
      <c r="P18" s="52"/>
      <c r="Q18" s="52">
        <f>O18</f>
        <v>3575.56</v>
      </c>
      <c r="R18" s="76"/>
    </row>
    <row r="19" spans="1:31" s="18" customFormat="1" ht="39.6" x14ac:dyDescent="0.25">
      <c r="A19" s="43">
        <v>2</v>
      </c>
      <c r="B19" s="115" t="s">
        <v>198</v>
      </c>
      <c r="C19" s="109" t="s">
        <v>18</v>
      </c>
      <c r="D19" s="75">
        <v>140.77000000000001</v>
      </c>
      <c r="E19" s="56">
        <v>3.6</v>
      </c>
      <c r="F19" s="52">
        <v>17</v>
      </c>
      <c r="G19" s="52">
        <f t="shared" si="7"/>
        <v>61.2</v>
      </c>
      <c r="H19" s="52">
        <v>33.5</v>
      </c>
      <c r="I19" s="52">
        <v>6</v>
      </c>
      <c r="J19" s="52">
        <f t="shared" si="8"/>
        <v>100.7</v>
      </c>
      <c r="K19" s="52">
        <f t="shared" si="9"/>
        <v>506.77</v>
      </c>
      <c r="L19" s="52">
        <f t="shared" si="10"/>
        <v>8615.1200000000008</v>
      </c>
      <c r="M19" s="52">
        <f t="shared" si="11"/>
        <v>4715.8</v>
      </c>
      <c r="N19" s="52">
        <f t="shared" si="12"/>
        <v>844.62</v>
      </c>
      <c r="O19" s="52">
        <f t="shared" si="13"/>
        <v>14175.540000000003</v>
      </c>
      <c r="P19" s="52"/>
      <c r="Q19" s="52">
        <f>O19</f>
        <v>14175.540000000003</v>
      </c>
    </row>
    <row r="20" spans="1:31" s="18" customFormat="1" x14ac:dyDescent="0.25">
      <c r="A20" s="43"/>
      <c r="B20" s="116" t="s">
        <v>199</v>
      </c>
      <c r="C20" s="109"/>
      <c r="D20" s="75"/>
      <c r="E20" s="74"/>
      <c r="F20" s="48"/>
      <c r="G20" s="52"/>
      <c r="H20" s="48"/>
      <c r="I20" s="48"/>
      <c r="J20" s="52"/>
      <c r="K20" s="52"/>
      <c r="L20" s="52"/>
      <c r="M20" s="52"/>
      <c r="N20" s="52"/>
      <c r="O20" s="52"/>
      <c r="P20" s="52"/>
      <c r="Q20" s="52"/>
    </row>
    <row r="21" spans="1:31" s="18" customFormat="1" x14ac:dyDescent="0.25">
      <c r="A21" s="43">
        <v>1</v>
      </c>
      <c r="B21" s="115" t="s">
        <v>203</v>
      </c>
      <c r="C21" s="109" t="s">
        <v>200</v>
      </c>
      <c r="D21" s="75">
        <v>1</v>
      </c>
      <c r="E21" s="51">
        <v>118.4</v>
      </c>
      <c r="F21" s="48">
        <v>17</v>
      </c>
      <c r="G21" s="52">
        <f t="shared" ref="G21:G22" si="14">ROUND(E21*F21,2)</f>
        <v>2012.8</v>
      </c>
      <c r="H21" s="122"/>
      <c r="I21" s="122">
        <v>100.64</v>
      </c>
      <c r="J21" s="52">
        <f t="shared" ref="J21:J22" si="15">SUM(G21:I21)</f>
        <v>2113.44</v>
      </c>
      <c r="K21" s="52">
        <f t="shared" ref="K21:K22" si="16">ROUND(D21*E21,2)</f>
        <v>118.4</v>
      </c>
      <c r="L21" s="52">
        <f t="shared" ref="L21:L22" si="17">ROUND(D21*G21,2)</f>
        <v>2012.8</v>
      </c>
      <c r="M21" s="52">
        <f t="shared" ref="M21:M22" si="18">ROUND(D21*H21,2)</f>
        <v>0</v>
      </c>
      <c r="N21" s="52">
        <f t="shared" ref="N21:N22" si="19">ROUND(I21*D21,2)</f>
        <v>100.64</v>
      </c>
      <c r="O21" s="52">
        <f t="shared" ref="O21:O22" si="20">SUM(L21:N21)</f>
        <v>2113.44</v>
      </c>
      <c r="P21" s="52"/>
      <c r="Q21" s="52">
        <f>O21</f>
        <v>2113.44</v>
      </c>
      <c r="R21" s="76"/>
    </row>
    <row r="22" spans="1:31" s="18" customFormat="1" ht="26.4" x14ac:dyDescent="0.25">
      <c r="A22" s="43">
        <v>2</v>
      </c>
      <c r="B22" s="123" t="s">
        <v>202</v>
      </c>
      <c r="C22" s="109" t="s">
        <v>200</v>
      </c>
      <c r="D22" s="123">
        <v>1</v>
      </c>
      <c r="E22" s="56">
        <v>68</v>
      </c>
      <c r="F22" s="52">
        <v>17</v>
      </c>
      <c r="G22" s="52">
        <f t="shared" si="14"/>
        <v>1156</v>
      </c>
      <c r="H22" s="52">
        <v>8069</v>
      </c>
      <c r="I22" s="52">
        <v>275</v>
      </c>
      <c r="J22" s="52">
        <f t="shared" si="15"/>
        <v>9500</v>
      </c>
      <c r="K22" s="52">
        <f t="shared" si="16"/>
        <v>68</v>
      </c>
      <c r="L22" s="52">
        <f t="shared" si="17"/>
        <v>1156</v>
      </c>
      <c r="M22" s="52">
        <f t="shared" si="18"/>
        <v>8069</v>
      </c>
      <c r="N22" s="52">
        <f t="shared" si="19"/>
        <v>275</v>
      </c>
      <c r="O22" s="52">
        <f t="shared" si="20"/>
        <v>9500</v>
      </c>
      <c r="P22" s="52"/>
      <c r="Q22" s="52">
        <f>O22</f>
        <v>9500</v>
      </c>
    </row>
    <row r="23" spans="1:31" s="18" customFormat="1" x14ac:dyDescent="0.25">
      <c r="A23" s="43"/>
      <c r="B23" s="115"/>
      <c r="C23" s="109"/>
      <c r="D23" s="54"/>
      <c r="E23" s="51"/>
      <c r="F23" s="48"/>
      <c r="G23" s="52"/>
      <c r="H23" s="73"/>
      <c r="I23" s="73"/>
      <c r="J23" s="52"/>
      <c r="K23" s="52"/>
      <c r="L23" s="52"/>
      <c r="M23" s="52"/>
      <c r="N23" s="52"/>
      <c r="O23" s="52"/>
      <c r="P23" s="52"/>
      <c r="Q23" s="52"/>
    </row>
    <row r="24" spans="1:31" s="11" customFormat="1" x14ac:dyDescent="0.25">
      <c r="A24" s="57"/>
      <c r="B24" s="58"/>
      <c r="C24" s="59"/>
      <c r="D24" s="57"/>
      <c r="E24" s="57"/>
      <c r="F24" s="60"/>
      <c r="G24" s="61"/>
      <c r="H24" s="61"/>
      <c r="I24" s="61"/>
      <c r="J24" s="61"/>
      <c r="K24" s="61"/>
      <c r="L24" s="61"/>
      <c r="M24" s="61"/>
      <c r="N24" s="61"/>
      <c r="O24" s="62"/>
      <c r="P24" s="62"/>
      <c r="Q24" s="62"/>
    </row>
    <row r="25" spans="1:31" x14ac:dyDescent="0.25">
      <c r="J25" s="12" t="s">
        <v>21</v>
      </c>
      <c r="K25" s="13">
        <f>SUM(K15:K24)</f>
        <v>1033.19</v>
      </c>
      <c r="L25" s="13">
        <f>SUM(L15:L24)</f>
        <v>17564.330000000002</v>
      </c>
      <c r="M25" s="13">
        <f>SUM(M15:M24)</f>
        <v>15976.8</v>
      </c>
      <c r="N25" s="13">
        <f>SUM(N15:N24)</f>
        <v>2118.1900000000005</v>
      </c>
      <c r="O25" s="13">
        <f>SUM(O15:O24)</f>
        <v>35659.320000000007</v>
      </c>
      <c r="P25" s="13">
        <f>SUM(P13:P24)</f>
        <v>6294.78</v>
      </c>
      <c r="Q25" s="13">
        <f>SUM(Q13:Q24)</f>
        <v>29364.54</v>
      </c>
    </row>
    <row r="26" spans="1:31" x14ac:dyDescent="0.25">
      <c r="J26" s="12"/>
      <c r="K26" s="14"/>
      <c r="L26" s="14"/>
      <c r="M26" s="14"/>
      <c r="N26" s="14"/>
      <c r="O26" s="15"/>
    </row>
    <row r="27" spans="1:31" x14ac:dyDescent="0.25">
      <c r="B27" s="16" t="s">
        <v>22</v>
      </c>
      <c r="E27" s="17"/>
    </row>
    <row r="28" spans="1:31" x14ac:dyDescent="0.25">
      <c r="E28" s="17"/>
    </row>
    <row r="29" spans="1:31" s="3" customFormat="1" ht="26.4" x14ac:dyDescent="0.25">
      <c r="A29" s="2"/>
      <c r="B29" s="16" t="s">
        <v>23</v>
      </c>
      <c r="C29" s="7"/>
      <c r="D29" s="2"/>
      <c r="E29" s="17"/>
      <c r="G29" s="4"/>
      <c r="H29" s="4"/>
      <c r="I29" s="4"/>
      <c r="J29" s="4"/>
      <c r="K29" s="4"/>
      <c r="L29" s="4"/>
      <c r="M29" s="4"/>
      <c r="N29" s="4"/>
      <c r="O29" s="5"/>
      <c r="P29" s="5"/>
      <c r="Q29" s="5"/>
      <c r="R29" s="5"/>
      <c r="S29" s="5"/>
      <c r="T29" s="5"/>
      <c r="U29" s="5"/>
      <c r="V29" s="5"/>
      <c r="W29" s="5"/>
      <c r="X29" s="5"/>
      <c r="Y29" s="5"/>
      <c r="Z29" s="5"/>
      <c r="AA29" s="5"/>
      <c r="AB29" s="5"/>
      <c r="AC29" s="5"/>
      <c r="AD29" s="5"/>
      <c r="AE29" s="5"/>
    </row>
    <row r="30" spans="1:31" s="3" customFormat="1" x14ac:dyDescent="0.25">
      <c r="A30" s="2"/>
      <c r="B30" s="1"/>
      <c r="C30" s="7"/>
      <c r="D30" s="2"/>
      <c r="E30" s="17"/>
      <c r="G30" s="4"/>
      <c r="H30" s="4"/>
      <c r="I30" s="4"/>
      <c r="J30" s="4"/>
      <c r="K30" s="4"/>
      <c r="L30" s="4"/>
      <c r="M30" s="4"/>
      <c r="N30" s="4"/>
      <c r="O30" s="5"/>
      <c r="P30" s="5"/>
      <c r="Q30" s="5"/>
      <c r="R30" s="5"/>
      <c r="S30" s="5"/>
      <c r="T30" s="5"/>
      <c r="U30" s="5"/>
      <c r="V30" s="5"/>
      <c r="W30" s="5"/>
      <c r="X30" s="5"/>
      <c r="Y30" s="5"/>
      <c r="Z30" s="5"/>
      <c r="AA30" s="5"/>
      <c r="AB30" s="5"/>
      <c r="AC30" s="5"/>
      <c r="AD30" s="5"/>
      <c r="AE30" s="5"/>
    </row>
  </sheetData>
  <mergeCells count="10">
    <mergeCell ref="P10:P11"/>
    <mergeCell ref="Q10:Q11"/>
    <mergeCell ref="A2:O2"/>
    <mergeCell ref="C5:O5"/>
    <mergeCell ref="A10:A11"/>
    <mergeCell ref="B10:B11"/>
    <mergeCell ref="C10:C11"/>
    <mergeCell ref="D10:D11"/>
    <mergeCell ref="E10:J10"/>
    <mergeCell ref="K10:O10"/>
  </mergeCells>
  <pageMargins left="0.39370078740157499" right="0.35433070866141703" top="1.02362204724409" bottom="0.39370078740157499" header="0.511811023622047" footer="0.15748031496063"/>
  <pageSetup paperSize="9" scale="99" orientation="landscape" horizontalDpi="4294967292" verticalDpi="360" r:id="rId1"/>
  <headerFooter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D21B4-D209-44DC-9D19-121E83EEE11D}">
  <dimension ref="A2:AE22"/>
  <sheetViews>
    <sheetView zoomScaleNormal="100" zoomScaleSheetLayoutView="70" workbookViewId="0">
      <selection activeCell="B14" sqref="B14"/>
    </sheetView>
  </sheetViews>
  <sheetFormatPr defaultColWidth="9.109375" defaultRowHeight="13.2" x14ac:dyDescent="0.25"/>
  <cols>
    <col min="1" max="1" width="5.6640625" style="2" customWidth="1"/>
    <col min="2" max="2" width="38" style="1" customWidth="1"/>
    <col min="3" max="3" width="6" style="7" customWidth="1"/>
    <col min="4" max="4" width="6.88671875" style="2" customWidth="1"/>
    <col min="5" max="5" width="6.6640625" style="2" bestFit="1" customWidth="1"/>
    <col min="6" max="6" width="6.44140625" style="3" customWidth="1"/>
    <col min="7" max="7" width="7.6640625" style="4" bestFit="1" customWidth="1"/>
    <col min="8" max="8" width="9.109375" style="4" customWidth="1"/>
    <col min="9" max="9" width="7.6640625" style="4" bestFit="1" customWidth="1"/>
    <col min="10" max="11" width="8.44140625" style="4" customWidth="1"/>
    <col min="12" max="12" width="9.88671875" style="4" customWidth="1"/>
    <col min="13" max="13" width="9.88671875" style="4" bestFit="1" customWidth="1"/>
    <col min="14" max="14" width="8.44140625" style="4" customWidth="1"/>
    <col min="15" max="15" width="10.33203125" style="5" bestFit="1" customWidth="1"/>
    <col min="16" max="16384" width="9.109375" style="5"/>
  </cols>
  <sheetData>
    <row r="2" spans="1:18" ht="15" x14ac:dyDescent="0.25">
      <c r="A2" s="250" t="s">
        <v>193</v>
      </c>
      <c r="B2" s="250"/>
      <c r="C2" s="250"/>
      <c r="D2" s="250"/>
      <c r="E2" s="250"/>
      <c r="F2" s="250"/>
      <c r="G2" s="250"/>
      <c r="H2" s="250"/>
      <c r="I2" s="250"/>
      <c r="J2" s="250"/>
      <c r="K2" s="250"/>
      <c r="L2" s="250"/>
      <c r="M2" s="250"/>
      <c r="N2" s="250"/>
      <c r="O2" s="250"/>
    </row>
    <row r="4" spans="1:18" ht="11.4" customHeight="1" x14ac:dyDescent="0.25">
      <c r="A4" s="17" t="s">
        <v>0</v>
      </c>
      <c r="C4" s="3" t="s">
        <v>201</v>
      </c>
    </row>
    <row r="5" spans="1:18" ht="60.6" customHeight="1" x14ac:dyDescent="0.25">
      <c r="A5" s="17" t="s">
        <v>1</v>
      </c>
      <c r="C5" s="251" t="s">
        <v>34</v>
      </c>
      <c r="D5" s="251"/>
      <c r="E5" s="251"/>
      <c r="F5" s="251"/>
      <c r="G5" s="251"/>
      <c r="H5" s="251"/>
      <c r="I5" s="251"/>
      <c r="J5" s="251"/>
      <c r="K5" s="251"/>
      <c r="L5" s="251"/>
      <c r="M5" s="251"/>
      <c r="N5" s="251"/>
      <c r="O5" s="251"/>
    </row>
    <row r="6" spans="1:18" x14ac:dyDescent="0.25">
      <c r="A6" s="17" t="s">
        <v>2</v>
      </c>
      <c r="C6" s="63" t="s">
        <v>35</v>
      </c>
    </row>
    <row r="7" spans="1:18" x14ac:dyDescent="0.25">
      <c r="A7" s="17" t="s">
        <v>3</v>
      </c>
      <c r="C7" s="6" t="s">
        <v>36</v>
      </c>
    </row>
    <row r="8" spans="1:18" x14ac:dyDescent="0.25">
      <c r="A8" s="17" t="s">
        <v>62</v>
      </c>
      <c r="N8" s="12" t="s">
        <v>58</v>
      </c>
      <c r="O8" s="64">
        <f>O17</f>
        <v>31750.59</v>
      </c>
    </row>
    <row r="9" spans="1:18" x14ac:dyDescent="0.25">
      <c r="A9" s="17" t="s">
        <v>192</v>
      </c>
    </row>
    <row r="10" spans="1:18" x14ac:dyDescent="0.25">
      <c r="A10" s="252" t="s">
        <v>4</v>
      </c>
      <c r="B10" s="254" t="s">
        <v>5</v>
      </c>
      <c r="C10" s="256" t="s">
        <v>6</v>
      </c>
      <c r="D10" s="252" t="s">
        <v>7</v>
      </c>
      <c r="E10" s="258" t="s">
        <v>8</v>
      </c>
      <c r="F10" s="258"/>
      <c r="G10" s="258"/>
      <c r="H10" s="258"/>
      <c r="I10" s="258"/>
      <c r="J10" s="259"/>
      <c r="K10" s="260" t="s">
        <v>9</v>
      </c>
      <c r="L10" s="258"/>
      <c r="M10" s="258"/>
      <c r="N10" s="258"/>
      <c r="O10" s="259"/>
      <c r="P10" s="8"/>
    </row>
    <row r="11" spans="1:18" ht="80.400000000000006" x14ac:dyDescent="0.25">
      <c r="A11" s="253"/>
      <c r="B11" s="255"/>
      <c r="C11" s="257"/>
      <c r="D11" s="253"/>
      <c r="E11" s="9" t="s">
        <v>10</v>
      </c>
      <c r="F11" s="9" t="s">
        <v>11</v>
      </c>
      <c r="G11" s="10" t="s">
        <v>12</v>
      </c>
      <c r="H11" s="10" t="s">
        <v>13</v>
      </c>
      <c r="I11" s="10" t="s">
        <v>14</v>
      </c>
      <c r="J11" s="10" t="s">
        <v>15</v>
      </c>
      <c r="K11" s="10" t="s">
        <v>16</v>
      </c>
      <c r="L11" s="10" t="s">
        <v>12</v>
      </c>
      <c r="M11" s="10" t="s">
        <v>13</v>
      </c>
      <c r="N11" s="10" t="s">
        <v>14</v>
      </c>
      <c r="O11" s="10" t="s">
        <v>17</v>
      </c>
      <c r="P11" s="108"/>
    </row>
    <row r="12" spans="1:18" x14ac:dyDescent="0.25">
      <c r="A12" s="37"/>
      <c r="B12" s="38"/>
      <c r="C12" s="39"/>
      <c r="D12" s="37"/>
      <c r="E12" s="37"/>
      <c r="F12" s="40"/>
      <c r="G12" s="41"/>
      <c r="H12" s="41"/>
      <c r="I12" s="41"/>
      <c r="J12" s="41"/>
      <c r="K12" s="41"/>
      <c r="L12" s="41"/>
      <c r="M12" s="41"/>
      <c r="N12" s="41"/>
      <c r="O12" s="42"/>
    </row>
    <row r="13" spans="1:18" s="8" customFormat="1" ht="15" customHeight="1" x14ac:dyDescent="0.25">
      <c r="A13" s="43"/>
      <c r="B13" s="44" t="s">
        <v>219</v>
      </c>
      <c r="C13" s="45"/>
      <c r="D13" s="46"/>
      <c r="E13" s="47"/>
      <c r="F13" s="48"/>
      <c r="G13" s="49"/>
      <c r="H13" s="48"/>
      <c r="I13" s="48"/>
      <c r="J13" s="49"/>
      <c r="K13" s="49"/>
      <c r="L13" s="49"/>
      <c r="M13" s="49"/>
      <c r="N13" s="49"/>
      <c r="O13" s="49"/>
      <c r="P13" s="70"/>
    </row>
    <row r="14" spans="1:18" s="18" customFormat="1" ht="26.4" x14ac:dyDescent="0.25">
      <c r="A14" s="50">
        <v>1</v>
      </c>
      <c r="B14" s="115" t="s">
        <v>204</v>
      </c>
      <c r="C14" s="109" t="s">
        <v>200</v>
      </c>
      <c r="D14" s="75">
        <v>1</v>
      </c>
      <c r="E14" s="124">
        <v>360</v>
      </c>
      <c r="F14" s="48">
        <v>17</v>
      </c>
      <c r="G14" s="52">
        <f t="shared" ref="G14" si="0">ROUND(E14*F14,2)</f>
        <v>6120</v>
      </c>
      <c r="H14" s="125">
        <v>24684.59</v>
      </c>
      <c r="I14" s="125">
        <v>946</v>
      </c>
      <c r="J14" s="52">
        <f t="shared" ref="J14" si="1">SUM(G14:I14)</f>
        <v>31750.59</v>
      </c>
      <c r="K14" s="52">
        <f t="shared" ref="K14" si="2">ROUND(D14*E14,2)</f>
        <v>360</v>
      </c>
      <c r="L14" s="52">
        <f t="shared" ref="L14" si="3">ROUND(D14*G14,2)</f>
        <v>6120</v>
      </c>
      <c r="M14" s="52">
        <f t="shared" ref="M14" si="4">ROUND(D14*H14,2)</f>
        <v>24684.59</v>
      </c>
      <c r="N14" s="52">
        <f t="shared" ref="N14" si="5">ROUND(I14*D14,2)</f>
        <v>946</v>
      </c>
      <c r="O14" s="52">
        <f t="shared" ref="O14" si="6">SUM(L14:N14)</f>
        <v>31750.59</v>
      </c>
      <c r="R14" s="76"/>
    </row>
    <row r="15" spans="1:18" s="18" customFormat="1" x14ac:dyDescent="0.25">
      <c r="A15" s="43"/>
      <c r="B15" s="115"/>
      <c r="C15" s="109"/>
      <c r="D15" s="54"/>
      <c r="E15" s="51"/>
      <c r="F15" s="48"/>
      <c r="G15" s="52"/>
      <c r="H15" s="73"/>
      <c r="I15" s="73"/>
      <c r="J15" s="52"/>
      <c r="K15" s="52"/>
      <c r="L15" s="52"/>
      <c r="M15" s="52"/>
      <c r="N15" s="52"/>
      <c r="O15" s="52"/>
    </row>
    <row r="16" spans="1:18" s="11" customFormat="1" x14ac:dyDescent="0.25">
      <c r="A16" s="57"/>
      <c r="B16" s="58"/>
      <c r="C16" s="59"/>
      <c r="D16" s="57"/>
      <c r="E16" s="57"/>
      <c r="F16" s="60"/>
      <c r="G16" s="61"/>
      <c r="H16" s="61"/>
      <c r="I16" s="61"/>
      <c r="J16" s="61"/>
      <c r="K16" s="61"/>
      <c r="L16" s="61"/>
      <c r="M16" s="61"/>
      <c r="N16" s="61"/>
      <c r="O16" s="62"/>
      <c r="P16" s="71"/>
      <c r="Q16" s="18"/>
    </row>
    <row r="17" spans="1:31" x14ac:dyDescent="0.25">
      <c r="J17" s="12" t="s">
        <v>21</v>
      </c>
      <c r="K17" s="13">
        <f>SUM(K14:K16)</f>
        <v>360</v>
      </c>
      <c r="L17" s="13">
        <f>SUM(L14:L16)</f>
        <v>6120</v>
      </c>
      <c r="M17" s="13">
        <f>SUM(M14:M16)</f>
        <v>24684.59</v>
      </c>
      <c r="N17" s="13">
        <f>SUM(N14:N16)</f>
        <v>946</v>
      </c>
      <c r="O17" s="13">
        <f>SUM(O14:O16)</f>
        <v>31750.59</v>
      </c>
      <c r="P17" s="72"/>
      <c r="Q17" s="18"/>
    </row>
    <row r="18" spans="1:31" x14ac:dyDescent="0.25">
      <c r="J18" s="12"/>
      <c r="K18" s="14"/>
      <c r="L18" s="14"/>
      <c r="M18" s="14"/>
      <c r="N18" s="14"/>
      <c r="O18" s="15"/>
    </row>
    <row r="19" spans="1:31" x14ac:dyDescent="0.25">
      <c r="B19" s="16" t="s">
        <v>22</v>
      </c>
      <c r="E19" s="17"/>
    </row>
    <row r="20" spans="1:31" x14ac:dyDescent="0.25">
      <c r="E20" s="17"/>
    </row>
    <row r="21" spans="1:31" s="3" customFormat="1" ht="26.4" x14ac:dyDescent="0.25">
      <c r="A21" s="2"/>
      <c r="B21" s="16" t="s">
        <v>23</v>
      </c>
      <c r="C21" s="7"/>
      <c r="D21" s="2"/>
      <c r="E21" s="17"/>
      <c r="G21" s="4"/>
      <c r="H21" s="4"/>
      <c r="I21" s="4"/>
      <c r="J21" s="4"/>
      <c r="K21" s="4"/>
      <c r="L21" s="4"/>
      <c r="M21" s="4"/>
      <c r="N21" s="4"/>
      <c r="O21" s="5"/>
      <c r="P21" s="5"/>
      <c r="Q21" s="5"/>
      <c r="R21" s="5"/>
      <c r="S21" s="5"/>
      <c r="T21" s="5"/>
      <c r="U21" s="5"/>
      <c r="V21" s="5"/>
      <c r="W21" s="5"/>
      <c r="X21" s="5"/>
      <c r="Y21" s="5"/>
      <c r="Z21" s="5"/>
      <c r="AA21" s="5"/>
      <c r="AB21" s="5"/>
      <c r="AC21" s="5"/>
      <c r="AD21" s="5"/>
      <c r="AE21" s="5"/>
    </row>
    <row r="22" spans="1:31" s="3" customFormat="1" x14ac:dyDescent="0.25">
      <c r="A22" s="2"/>
      <c r="B22" s="1"/>
      <c r="C22" s="7"/>
      <c r="D22" s="2"/>
      <c r="E22" s="17"/>
      <c r="G22" s="4"/>
      <c r="H22" s="4"/>
      <c r="I22" s="4"/>
      <c r="J22" s="4"/>
      <c r="K22" s="4"/>
      <c r="L22" s="4"/>
      <c r="M22" s="4"/>
      <c r="N22" s="4"/>
      <c r="O22" s="5"/>
      <c r="P22" s="5"/>
      <c r="Q22" s="5"/>
      <c r="R22" s="5"/>
      <c r="S22" s="5"/>
      <c r="T22" s="5"/>
      <c r="U22" s="5"/>
      <c r="V22" s="5"/>
      <c r="W22" s="5"/>
      <c r="X22" s="5"/>
      <c r="Y22" s="5"/>
      <c r="Z22" s="5"/>
      <c r="AA22" s="5"/>
      <c r="AB22" s="5"/>
      <c r="AC22" s="5"/>
      <c r="AD22" s="5"/>
      <c r="AE22" s="5"/>
    </row>
  </sheetData>
  <mergeCells count="8">
    <mergeCell ref="A2:O2"/>
    <mergeCell ref="C5:O5"/>
    <mergeCell ref="A10:A11"/>
    <mergeCell ref="B10:B11"/>
    <mergeCell ref="C10:C11"/>
    <mergeCell ref="D10:D11"/>
    <mergeCell ref="E10:J10"/>
    <mergeCell ref="K10:O10"/>
  </mergeCells>
  <pageMargins left="0.39370078740157499" right="0.35433070866141703" top="1.02362204724409" bottom="0.39370078740157499" header="0.511811023622047" footer="0.15748031496063"/>
  <pageSetup paperSize="9" scale="99" orientation="landscape" horizontalDpi="4294967292" verticalDpi="360" r:id="rId1"/>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9</vt:i4>
      </vt:variant>
      <vt:variant>
        <vt:lpstr>Diapazoni ar nosaukumiem</vt:lpstr>
      </vt:variant>
      <vt:variant>
        <vt:i4>18</vt:i4>
      </vt:variant>
    </vt:vector>
  </HeadingPairs>
  <TitlesOfParts>
    <vt:vector size="27" baseType="lpstr">
      <vt:lpstr>KOPSAVILKUMS</vt:lpstr>
      <vt:lpstr> Izmaiņu tāme Nr.1 min</vt:lpstr>
      <vt:lpstr>Papilddarbu tāme Nr.1</vt:lpstr>
      <vt:lpstr>Papilddarbu tāme Nr.2</vt:lpstr>
      <vt:lpstr>Papilddarbu tāme Nr.3</vt:lpstr>
      <vt:lpstr>Papilddarbu tāme Nr.4</vt:lpstr>
      <vt:lpstr>Papilddarbu tāme Nr.5</vt:lpstr>
      <vt:lpstr>Opcijas darbu tāme Nr.6</vt:lpstr>
      <vt:lpstr>Opcijas darbu tāme Nr.7</vt:lpstr>
      <vt:lpstr>' Izmaiņu tāme Nr.1 min'!Drukas_apgabals</vt:lpstr>
      <vt:lpstr>KOPSAVILKUMS!Drukas_apgabals</vt:lpstr>
      <vt:lpstr>'Opcijas darbu tāme Nr.6'!Drukas_apgabals</vt:lpstr>
      <vt:lpstr>'Opcijas darbu tāme Nr.7'!Drukas_apgabals</vt:lpstr>
      <vt:lpstr>'Papilddarbu tāme Nr.1'!Drukas_apgabals</vt:lpstr>
      <vt:lpstr>'Papilddarbu tāme Nr.2'!Drukas_apgabals</vt:lpstr>
      <vt:lpstr>'Papilddarbu tāme Nr.3'!Drukas_apgabals</vt:lpstr>
      <vt:lpstr>'Papilddarbu tāme Nr.4'!Drukas_apgabals</vt:lpstr>
      <vt:lpstr>'Papilddarbu tāme Nr.5'!Drukas_apgabals</vt:lpstr>
      <vt:lpstr>' Izmaiņu tāme Nr.1 min'!Drukāt_virsrakstus</vt:lpstr>
      <vt:lpstr>KOPSAVILKUMS!Drukāt_virsrakstus</vt:lpstr>
      <vt:lpstr>'Opcijas darbu tāme Nr.6'!Drukāt_virsrakstus</vt:lpstr>
      <vt:lpstr>'Opcijas darbu tāme Nr.7'!Drukāt_virsrakstus</vt:lpstr>
      <vt:lpstr>'Papilddarbu tāme Nr.1'!Drukāt_virsrakstus</vt:lpstr>
      <vt:lpstr>'Papilddarbu tāme Nr.2'!Drukāt_virsrakstus</vt:lpstr>
      <vt:lpstr>'Papilddarbu tāme Nr.3'!Drukāt_virsrakstus</vt:lpstr>
      <vt:lpstr>'Papilddarbu tāme Nr.4'!Drukāt_virsrakstus</vt:lpstr>
      <vt:lpstr>'Papilddarbu tāme Nr.5'!Drukāt_virsrakstus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Renars Urtans</dc:creator>
  <cp:lastModifiedBy>Ilze Zubova</cp:lastModifiedBy>
  <cp:lastPrinted>2021-07-26T07:36:37Z</cp:lastPrinted>
  <dcterms:created xsi:type="dcterms:W3CDTF">2021-07-20T06:17:57Z</dcterms:created>
  <dcterms:modified xsi:type="dcterms:W3CDTF">2021-08-19T09:01:11Z</dcterms:modified>
</cp:coreProperties>
</file>